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1.xml" ContentType="application/vnd.ms-excel.controlproperties+xml"/>
  <Override PartName="/customXml/itemProps4.xml" ContentType="application/vnd.openxmlformats-officedocument.customXmlProperties+xml"/>
  <Override PartName="/xl/calcChain.xml" ContentType="application/vnd.openxmlformats-officedocument.spreadsheetml.calcChain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teamsites/dept/lr/ComplianceReports/"/>
    </mc:Choice>
  </mc:AlternateContent>
  <bookViews>
    <workbookView xWindow="0" yWindow="0" windowWidth="24555" windowHeight="8970" tabRatio="854" activeTab="1"/>
  </bookViews>
  <sheets>
    <sheet name="Utility Tables" sheetId="2" r:id="rId1"/>
    <sheet name="Summary by Utility" sheetId="4" r:id="rId2"/>
    <sheet name="Summary by Category" sheetId="1" r:id="rId3"/>
    <sheet name="Analysis Tables" sheetId="6" r:id="rId4"/>
    <sheet name="Name Check" sheetId="13" state="hidden" r:id="rId5"/>
  </sheets>
  <definedNames>
    <definedName name="_xlnm._FilterDatabase" localSheetId="3" hidden="1">'Analysis Tables'!#REF!</definedName>
    <definedName name="_xlnm._FilterDatabase" localSheetId="0" hidden="1">'Utility Tables'!$A$2:$N$40</definedName>
    <definedName name="allpoutable">'Analysis Tables'!$A$3:$J$40</definedName>
    <definedName name="CSLabel">'Utility Tables'!$B$30</definedName>
    <definedName name="FormulaCopy">'Utility Tables'!#REF!</definedName>
    <definedName name="FormulaRng">'Summary by Utility'!$B$7</definedName>
    <definedName name="PathName">'Summary by Utility'!$B$1</definedName>
    <definedName name="_xlnm.Print_Area" localSheetId="3">'Analysis Tables'!$A$1:$H$43</definedName>
    <definedName name="_xlnm.Print_Area" localSheetId="2">'Summary by Category'!$B$1:$M$38</definedName>
    <definedName name="_xlnm.Print_Area" localSheetId="0">'Utility Tables'!$A$1:$M$1600</definedName>
    <definedName name="ShtName">'Summary by Utility'!$B$2</definedName>
    <definedName name="SumTableData">'Utility Tables'!$C$3:$O$40</definedName>
    <definedName name="TblRng">'Summary by Utility'!$B$3</definedName>
    <definedName name="Titles">'Utility Tables'!$A$1:$J$1</definedName>
    <definedName name="TRCTable">'Summary by Utility'!$G$2</definedName>
    <definedName name="UtilityName">'Utility Tables'!$A$1</definedName>
    <definedName name="UtlRowLbls">'Utility Tables'!$A$1:$B$40</definedName>
    <definedName name="UtlTableRg">'Utility Tables'!$A$1:$O$40</definedName>
    <definedName name="UVMCopyRg">#REF!</definedName>
    <definedName name="ValueExtractedTbl">'Summary by Utility'!$G$3:$O$42</definedName>
    <definedName name="ValuesExtractedStart">'Summary by Utility'!$G$3</definedName>
  </definedNames>
  <calcPr calcId="162913"/>
</workbook>
</file>

<file path=xl/calcChain.xml><?xml version="1.0" encoding="utf-8"?>
<calcChain xmlns="http://schemas.openxmlformats.org/spreadsheetml/2006/main">
  <c r="O3" i="1" l="1"/>
  <c r="J48" i="6" l="1"/>
  <c r="J49" i="6"/>
  <c r="J54" i="6"/>
  <c r="J52" i="6"/>
  <c r="J51" i="6"/>
  <c r="J58" i="6"/>
  <c r="J50" i="6"/>
  <c r="J55" i="6"/>
  <c r="J57" i="6"/>
  <c r="J56" i="6"/>
  <c r="J53" i="6"/>
  <c r="J60" i="6"/>
  <c r="J59" i="6"/>
  <c r="J62" i="6"/>
  <c r="J61" i="6"/>
  <c r="J63" i="6"/>
  <c r="J64" i="6"/>
  <c r="J66" i="6"/>
  <c r="J65" i="6"/>
  <c r="J67" i="6"/>
  <c r="J70" i="6"/>
  <c r="J68" i="6"/>
  <c r="J71" i="6"/>
  <c r="J72" i="6"/>
  <c r="J73" i="6"/>
  <c r="J69" i="6"/>
  <c r="J77" i="6"/>
  <c r="J74" i="6"/>
  <c r="J75" i="6"/>
  <c r="J76" i="6"/>
  <c r="J78" i="6"/>
  <c r="J79" i="6"/>
  <c r="J80" i="6"/>
  <c r="J82" i="6"/>
  <c r="J83" i="6"/>
  <c r="J84" i="6"/>
  <c r="J85" i="6"/>
  <c r="J81" i="6"/>
  <c r="J86" i="6"/>
  <c r="J47" i="6"/>
  <c r="O53" i="6" l="1"/>
  <c r="O52" i="6"/>
  <c r="O51" i="6"/>
  <c r="O50" i="6"/>
  <c r="O49" i="6"/>
  <c r="O48" i="6"/>
  <c r="O47" i="6"/>
  <c r="V39" i="6" l="1"/>
  <c r="U39" i="6"/>
  <c r="T39" i="6"/>
  <c r="V38" i="6"/>
  <c r="U38" i="6"/>
  <c r="T38" i="6"/>
  <c r="V37" i="6"/>
  <c r="U37" i="6"/>
  <c r="T37" i="6"/>
  <c r="V36" i="6"/>
  <c r="U36" i="6"/>
  <c r="T36" i="6"/>
  <c r="Z35" i="6"/>
  <c r="T35" i="6"/>
  <c r="Z34" i="6"/>
  <c r="T34" i="6"/>
  <c r="Z33" i="6"/>
  <c r="T33" i="6"/>
  <c r="Z32" i="6"/>
  <c r="T32" i="6"/>
  <c r="Z31" i="6"/>
  <c r="T31" i="6"/>
  <c r="Z30" i="6"/>
  <c r="T30" i="6"/>
  <c r="Z29" i="6"/>
  <c r="T29" i="6"/>
  <c r="AD47" i="13" l="1"/>
  <c r="B34" i="1" l="1"/>
  <c r="C34" i="1" s="1"/>
  <c r="B33" i="1"/>
  <c r="C33" i="1" s="1"/>
  <c r="B32" i="1"/>
  <c r="C32" i="1" s="1"/>
  <c r="B29" i="1"/>
  <c r="C29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G27" i="1" l="1"/>
  <c r="K27" i="1"/>
  <c r="H27" i="1"/>
  <c r="L27" i="1"/>
  <c r="E27" i="1"/>
  <c r="I27" i="1"/>
  <c r="F27" i="1"/>
  <c r="J27" i="1"/>
  <c r="N27" i="1"/>
  <c r="D27" i="1"/>
  <c r="M27" i="1"/>
  <c r="AB47" i="13"/>
  <c r="AC47" i="13"/>
  <c r="AE47" i="13"/>
  <c r="AF47" i="13"/>
  <c r="AG47" i="13"/>
  <c r="AA47" i="13"/>
  <c r="D3" i="13"/>
  <c r="N32" i="1"/>
  <c r="B4" i="1"/>
  <c r="C4" i="1" s="1"/>
  <c r="B3" i="1"/>
  <c r="C3" i="1" s="1"/>
  <c r="O32" i="1" l="1"/>
  <c r="C30" i="1"/>
  <c r="C35" i="1" s="1"/>
  <c r="N28" i="1"/>
  <c r="M28" i="1"/>
  <c r="L28" i="1"/>
  <c r="K28" i="1"/>
  <c r="J28" i="1"/>
  <c r="I28" i="1"/>
  <c r="H28" i="1"/>
  <c r="G28" i="1"/>
  <c r="F28" i="1"/>
  <c r="E28" i="1"/>
  <c r="D28" i="1"/>
  <c r="N26" i="1"/>
  <c r="M26" i="1"/>
  <c r="L26" i="1"/>
  <c r="K26" i="1"/>
  <c r="J26" i="1"/>
  <c r="I26" i="1"/>
  <c r="H26" i="1"/>
  <c r="G26" i="1"/>
  <c r="F26" i="1"/>
  <c r="E26" i="1"/>
  <c r="D26" i="1"/>
  <c r="M32" i="1"/>
  <c r="L32" i="1"/>
  <c r="K32" i="1"/>
  <c r="J32" i="1"/>
  <c r="I32" i="1"/>
  <c r="H32" i="1"/>
  <c r="P32" i="1" s="1"/>
  <c r="G32" i="1"/>
  <c r="F32" i="1"/>
  <c r="E32" i="1"/>
  <c r="D32" i="1"/>
  <c r="E47" i="13" l="1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D47" i="13"/>
  <c r="B48" i="13" l="1"/>
  <c r="D48" i="13" l="1"/>
  <c r="E1" i="13" l="1"/>
  <c r="E3" i="13" s="1"/>
  <c r="D25" i="1"/>
  <c r="E25" i="1"/>
  <c r="F25" i="1"/>
  <c r="G25" i="1"/>
  <c r="H25" i="1"/>
  <c r="I25" i="1"/>
  <c r="J25" i="1"/>
  <c r="K25" i="1"/>
  <c r="L25" i="1"/>
  <c r="M25" i="1"/>
  <c r="N25" i="1"/>
  <c r="D14" i="1"/>
  <c r="E14" i="1"/>
  <c r="F14" i="1"/>
  <c r="G14" i="1"/>
  <c r="H14" i="1"/>
  <c r="I14" i="1"/>
  <c r="J14" i="1"/>
  <c r="K14" i="1"/>
  <c r="L14" i="1"/>
  <c r="M14" i="1"/>
  <c r="N14" i="1"/>
  <c r="N33" i="1"/>
  <c r="M33" i="1"/>
  <c r="L33" i="1"/>
  <c r="K33" i="1"/>
  <c r="J33" i="1"/>
  <c r="I33" i="1"/>
  <c r="H33" i="1"/>
  <c r="G33" i="1"/>
  <c r="F33" i="1"/>
  <c r="E33" i="1"/>
  <c r="D33" i="1"/>
  <c r="F1" i="13" l="1"/>
  <c r="F3" i="13" s="1"/>
  <c r="E48" i="13"/>
  <c r="G1" i="13"/>
  <c r="G3" i="13" s="1"/>
  <c r="F48" i="13"/>
  <c r="H1" i="13" l="1"/>
  <c r="H3" i="13" s="1"/>
  <c r="G48" i="13"/>
  <c r="I1" i="13" l="1"/>
  <c r="I3" i="13" s="1"/>
  <c r="H48" i="13"/>
  <c r="N3" i="1"/>
  <c r="J1" i="13" l="1"/>
  <c r="J3" i="13" s="1"/>
  <c r="I48" i="13"/>
  <c r="K1" i="13" l="1"/>
  <c r="K3" i="13" s="1"/>
  <c r="J48" i="13"/>
  <c r="M34" i="1"/>
  <c r="N34" i="1"/>
  <c r="Y40" i="6" s="1"/>
  <c r="Y41" i="6" s="1"/>
  <c r="D34" i="1"/>
  <c r="E34" i="1"/>
  <c r="F34" i="1"/>
  <c r="G34" i="1"/>
  <c r="H34" i="1"/>
  <c r="W40" i="6" s="1"/>
  <c r="W41" i="6" s="1"/>
  <c r="I34" i="1"/>
  <c r="X40" i="6" s="1"/>
  <c r="X41" i="6" s="1"/>
  <c r="J34" i="1"/>
  <c r="K34" i="1"/>
  <c r="L34" i="1"/>
  <c r="D4" i="1"/>
  <c r="E4" i="1"/>
  <c r="F4" i="1"/>
  <c r="E44" i="13" s="1"/>
  <c r="G4" i="1"/>
  <c r="H4" i="1"/>
  <c r="I4" i="1"/>
  <c r="J4" i="1"/>
  <c r="K4" i="1"/>
  <c r="L4" i="1"/>
  <c r="M4" i="1"/>
  <c r="N4" i="1"/>
  <c r="D5" i="1"/>
  <c r="E5" i="1"/>
  <c r="F5" i="1"/>
  <c r="F44" i="13" s="1"/>
  <c r="G5" i="1"/>
  <c r="H5" i="1"/>
  <c r="I5" i="1"/>
  <c r="J5" i="1"/>
  <c r="K5" i="1"/>
  <c r="L5" i="1"/>
  <c r="M5" i="1"/>
  <c r="N5" i="1"/>
  <c r="D6" i="1"/>
  <c r="E6" i="1"/>
  <c r="F6" i="1"/>
  <c r="G44" i="13" s="1"/>
  <c r="G6" i="1"/>
  <c r="H6" i="1"/>
  <c r="I6" i="1"/>
  <c r="J6" i="1"/>
  <c r="K6" i="1"/>
  <c r="L6" i="1"/>
  <c r="M6" i="1"/>
  <c r="N6" i="1"/>
  <c r="D7" i="1"/>
  <c r="E7" i="1"/>
  <c r="F7" i="1"/>
  <c r="H44" i="13" s="1"/>
  <c r="G7" i="1"/>
  <c r="H7" i="1"/>
  <c r="I7" i="1"/>
  <c r="J7" i="1"/>
  <c r="K7" i="1"/>
  <c r="L7" i="1"/>
  <c r="M7" i="1"/>
  <c r="N7" i="1"/>
  <c r="D8" i="1"/>
  <c r="E8" i="1"/>
  <c r="F8" i="1"/>
  <c r="I44" i="13" s="1"/>
  <c r="G8" i="1"/>
  <c r="H8" i="1"/>
  <c r="I8" i="1"/>
  <c r="J8" i="1"/>
  <c r="K8" i="1"/>
  <c r="L8" i="1"/>
  <c r="M8" i="1"/>
  <c r="N8" i="1"/>
  <c r="D9" i="1"/>
  <c r="E9" i="1"/>
  <c r="F9" i="1"/>
  <c r="J44" i="13" s="1"/>
  <c r="G9" i="1"/>
  <c r="H9" i="1"/>
  <c r="I9" i="1"/>
  <c r="J9" i="1"/>
  <c r="K9" i="1"/>
  <c r="L9" i="1"/>
  <c r="M9" i="1"/>
  <c r="N9" i="1"/>
  <c r="D10" i="1"/>
  <c r="E10" i="1"/>
  <c r="F10" i="1"/>
  <c r="K44" i="13" s="1"/>
  <c r="G10" i="1"/>
  <c r="H10" i="1"/>
  <c r="I10" i="1"/>
  <c r="J10" i="1"/>
  <c r="K10" i="1"/>
  <c r="L10" i="1"/>
  <c r="M10" i="1"/>
  <c r="N10" i="1"/>
  <c r="D11" i="1"/>
  <c r="E11" i="1"/>
  <c r="F11" i="1"/>
  <c r="G11" i="1"/>
  <c r="H11" i="1"/>
  <c r="I11" i="1"/>
  <c r="J11" i="1"/>
  <c r="K11" i="1"/>
  <c r="L11" i="1"/>
  <c r="M11" i="1"/>
  <c r="N11" i="1"/>
  <c r="D12" i="1"/>
  <c r="E12" i="1"/>
  <c r="F12" i="1"/>
  <c r="G12" i="1"/>
  <c r="H12" i="1"/>
  <c r="I12" i="1"/>
  <c r="J12" i="1"/>
  <c r="K12" i="1"/>
  <c r="L12" i="1"/>
  <c r="M12" i="1"/>
  <c r="N12" i="1"/>
  <c r="D13" i="1"/>
  <c r="E13" i="1"/>
  <c r="F13" i="1"/>
  <c r="G13" i="1"/>
  <c r="H13" i="1"/>
  <c r="I13" i="1"/>
  <c r="J13" i="1"/>
  <c r="K13" i="1"/>
  <c r="L13" i="1"/>
  <c r="M13" i="1"/>
  <c r="N13" i="1"/>
  <c r="D15" i="1"/>
  <c r="E15" i="1"/>
  <c r="F15" i="1"/>
  <c r="G15" i="1"/>
  <c r="H15" i="1"/>
  <c r="I15" i="1"/>
  <c r="J15" i="1"/>
  <c r="K15" i="1"/>
  <c r="L15" i="1"/>
  <c r="M15" i="1"/>
  <c r="N15" i="1"/>
  <c r="D16" i="1"/>
  <c r="E16" i="1"/>
  <c r="F16" i="1"/>
  <c r="G16" i="1"/>
  <c r="H16" i="1"/>
  <c r="I16" i="1"/>
  <c r="J16" i="1"/>
  <c r="K16" i="1"/>
  <c r="L16" i="1"/>
  <c r="M16" i="1"/>
  <c r="N16" i="1"/>
  <c r="D17" i="1"/>
  <c r="E17" i="1"/>
  <c r="F17" i="1"/>
  <c r="G17" i="1"/>
  <c r="H17" i="1"/>
  <c r="I17" i="1"/>
  <c r="J17" i="1"/>
  <c r="K17" i="1"/>
  <c r="L17" i="1"/>
  <c r="M17" i="1"/>
  <c r="N17" i="1"/>
  <c r="D18" i="1"/>
  <c r="E18" i="1"/>
  <c r="F18" i="1"/>
  <c r="G18" i="1"/>
  <c r="H18" i="1"/>
  <c r="I18" i="1"/>
  <c r="J18" i="1"/>
  <c r="K18" i="1"/>
  <c r="L18" i="1"/>
  <c r="M18" i="1"/>
  <c r="N18" i="1"/>
  <c r="D19" i="1"/>
  <c r="E19" i="1"/>
  <c r="F19" i="1"/>
  <c r="G19" i="1"/>
  <c r="H19" i="1"/>
  <c r="I19" i="1"/>
  <c r="J19" i="1"/>
  <c r="K19" i="1"/>
  <c r="L19" i="1"/>
  <c r="M19" i="1"/>
  <c r="N19" i="1"/>
  <c r="D20" i="1"/>
  <c r="E20" i="1"/>
  <c r="F20" i="1"/>
  <c r="G20" i="1"/>
  <c r="H20" i="1"/>
  <c r="I20" i="1"/>
  <c r="J20" i="1"/>
  <c r="K20" i="1"/>
  <c r="L20" i="1"/>
  <c r="M20" i="1"/>
  <c r="N20" i="1"/>
  <c r="D21" i="1"/>
  <c r="E21" i="1"/>
  <c r="F21" i="1"/>
  <c r="G21" i="1"/>
  <c r="H21" i="1"/>
  <c r="I21" i="1"/>
  <c r="J21" i="1"/>
  <c r="K21" i="1"/>
  <c r="L21" i="1"/>
  <c r="M21" i="1"/>
  <c r="N21" i="1"/>
  <c r="D22" i="1"/>
  <c r="E22" i="1"/>
  <c r="F22" i="1"/>
  <c r="G22" i="1"/>
  <c r="H22" i="1"/>
  <c r="I22" i="1"/>
  <c r="J22" i="1"/>
  <c r="K22" i="1"/>
  <c r="L22" i="1"/>
  <c r="M22" i="1"/>
  <c r="N22" i="1"/>
  <c r="D23" i="1"/>
  <c r="E23" i="1"/>
  <c r="F23" i="1"/>
  <c r="G23" i="1"/>
  <c r="H23" i="1"/>
  <c r="I23" i="1"/>
  <c r="J23" i="1"/>
  <c r="K23" i="1"/>
  <c r="L23" i="1"/>
  <c r="M23" i="1"/>
  <c r="N23" i="1"/>
  <c r="D24" i="1"/>
  <c r="E24" i="1"/>
  <c r="F24" i="1"/>
  <c r="G24" i="1"/>
  <c r="H24" i="1"/>
  <c r="I24" i="1"/>
  <c r="J24" i="1"/>
  <c r="K24" i="1"/>
  <c r="L24" i="1"/>
  <c r="M24" i="1"/>
  <c r="N24" i="1"/>
  <c r="D29" i="1"/>
  <c r="E29" i="1"/>
  <c r="F29" i="1"/>
  <c r="G29" i="1"/>
  <c r="H29" i="1"/>
  <c r="I29" i="1"/>
  <c r="J29" i="1"/>
  <c r="K29" i="1"/>
  <c r="L29" i="1"/>
  <c r="M29" i="1"/>
  <c r="N29" i="1"/>
  <c r="D3" i="1"/>
  <c r="E3" i="1"/>
  <c r="F3" i="1"/>
  <c r="D44" i="13" s="1"/>
  <c r="G3" i="1"/>
  <c r="H3" i="1"/>
  <c r="P33" i="1" s="1"/>
  <c r="I3" i="1"/>
  <c r="J3" i="1"/>
  <c r="K3" i="1"/>
  <c r="L3" i="1"/>
  <c r="M3" i="1"/>
  <c r="O33" i="1" l="1"/>
  <c r="L1" i="13"/>
  <c r="L3" i="13" s="1"/>
  <c r="K48" i="13"/>
  <c r="M30" i="1"/>
  <c r="M35" i="1" s="1"/>
  <c r="D30" i="1"/>
  <c r="D35" i="1" s="1"/>
  <c r="I30" i="1"/>
  <c r="I35" i="1" s="1"/>
  <c r="E30" i="1"/>
  <c r="E35" i="1" s="1"/>
  <c r="L30" i="1"/>
  <c r="L35" i="1" s="1"/>
  <c r="K30" i="1"/>
  <c r="K35" i="1" s="1"/>
  <c r="G30" i="1"/>
  <c r="G35" i="1" s="1"/>
  <c r="H30" i="1"/>
  <c r="J30" i="1"/>
  <c r="J35" i="1" s="1"/>
  <c r="F30" i="1"/>
  <c r="F35" i="1" s="1"/>
  <c r="N30" i="1"/>
  <c r="H35" i="1" l="1"/>
  <c r="P30" i="1"/>
  <c r="N35" i="1"/>
  <c r="O30" i="1"/>
  <c r="L44" i="13"/>
  <c r="M1" i="13"/>
  <c r="L48" i="13"/>
  <c r="M3" i="13" l="1"/>
  <c r="M44" i="13"/>
  <c r="N1" i="13"/>
  <c r="M48" i="13"/>
  <c r="N3" i="13" l="1"/>
  <c r="N44" i="13"/>
  <c r="O1" i="13"/>
  <c r="N48" i="13"/>
  <c r="O3" i="13" l="1"/>
  <c r="O44" i="13"/>
  <c r="O48" i="13"/>
  <c r="P1" i="13"/>
  <c r="P3" i="13" l="1"/>
  <c r="P44" i="13"/>
  <c r="Q1" i="13"/>
  <c r="P48" i="13"/>
  <c r="Q3" i="13" l="1"/>
  <c r="Q44" i="13"/>
  <c r="R1" i="13"/>
  <c r="Q48" i="13"/>
  <c r="Q1" i="4"/>
  <c r="Q42" i="4" s="1"/>
  <c r="R42" i="4" s="1"/>
  <c r="P42" i="4" l="1"/>
  <c r="A42" i="6"/>
  <c r="R3" i="13"/>
  <c r="R44" i="13"/>
  <c r="Q41" i="4"/>
  <c r="R41" i="4" s="1"/>
  <c r="B4" i="13"/>
  <c r="S1" i="13"/>
  <c r="R48" i="13"/>
  <c r="Q4" i="4"/>
  <c r="Q5" i="4"/>
  <c r="Q9" i="4"/>
  <c r="Q13" i="4"/>
  <c r="Q17" i="4"/>
  <c r="Q21" i="4"/>
  <c r="Q25" i="4"/>
  <c r="Q29" i="4"/>
  <c r="Q33" i="4"/>
  <c r="Q37" i="4"/>
  <c r="Q6" i="4"/>
  <c r="Q10" i="4"/>
  <c r="Q14" i="4"/>
  <c r="R14" i="4" s="1"/>
  <c r="P14" i="4" s="1"/>
  <c r="Q18" i="4"/>
  <c r="Q22" i="4"/>
  <c r="Q26" i="4"/>
  <c r="Q30" i="4"/>
  <c r="R30" i="4" s="1"/>
  <c r="P30" i="4" s="1"/>
  <c r="Q34" i="4"/>
  <c r="Q38" i="4"/>
  <c r="Q7" i="4"/>
  <c r="Q11" i="4"/>
  <c r="Q15" i="4"/>
  <c r="Q19" i="4"/>
  <c r="R19" i="4" s="1"/>
  <c r="P19" i="4" s="1"/>
  <c r="Q23" i="4"/>
  <c r="Q27" i="4"/>
  <c r="Q31" i="4"/>
  <c r="Q35" i="4"/>
  <c r="Q39" i="4"/>
  <c r="R39" i="4" s="1"/>
  <c r="P39" i="4" s="1"/>
  <c r="Q8" i="4"/>
  <c r="Q12" i="4"/>
  <c r="Q16" i="4"/>
  <c r="Q20" i="4"/>
  <c r="R20" i="4" s="1"/>
  <c r="P20" i="4" s="1"/>
  <c r="Q24" i="4"/>
  <c r="Q28" i="4"/>
  <c r="Q32" i="4"/>
  <c r="Q36" i="4"/>
  <c r="Q40" i="4"/>
  <c r="R40" i="4" s="1"/>
  <c r="P40" i="4" s="1"/>
  <c r="U42" i="4" l="1"/>
  <c r="D42" i="6" s="1"/>
  <c r="W42" i="4"/>
  <c r="F42" i="6" s="1"/>
  <c r="S42" i="4"/>
  <c r="B42" i="6" s="1"/>
  <c r="AC42" i="4"/>
  <c r="Z42" i="4"/>
  <c r="T42" i="4"/>
  <c r="C42" i="6" s="1"/>
  <c r="Y42" i="4"/>
  <c r="AE42" i="4"/>
  <c r="AA42" i="4"/>
  <c r="I42" i="6" s="1"/>
  <c r="V42" i="4"/>
  <c r="E42" i="6" s="1"/>
  <c r="AD42" i="4"/>
  <c r="X42" i="4"/>
  <c r="AB42" i="4"/>
  <c r="J42" i="6" s="1"/>
  <c r="P41" i="4"/>
  <c r="U41" i="4" s="1"/>
  <c r="D41" i="6" s="1"/>
  <c r="A41" i="6"/>
  <c r="S3" i="13"/>
  <c r="S44" i="13"/>
  <c r="L4" i="13"/>
  <c r="E4" i="13"/>
  <c r="M4" i="13"/>
  <c r="J4" i="13"/>
  <c r="R4" i="13"/>
  <c r="H4" i="13"/>
  <c r="I4" i="13"/>
  <c r="F4" i="13"/>
  <c r="Q4" i="13"/>
  <c r="G4" i="13"/>
  <c r="K4" i="13"/>
  <c r="N4" i="13"/>
  <c r="P4" i="13"/>
  <c r="D4" i="13"/>
  <c r="O4" i="13"/>
  <c r="S4" i="13"/>
  <c r="B5" i="13"/>
  <c r="B49" i="13"/>
  <c r="C4" i="13"/>
  <c r="C49" i="13" s="1"/>
  <c r="T1" i="13"/>
  <c r="S48" i="13"/>
  <c r="R7" i="4"/>
  <c r="R10" i="4"/>
  <c r="R13" i="4"/>
  <c r="P13" i="4" s="1"/>
  <c r="R32" i="4"/>
  <c r="P32" i="4" s="1"/>
  <c r="R16" i="4"/>
  <c r="P16" i="4" s="1"/>
  <c r="R35" i="4"/>
  <c r="P35" i="4" s="1"/>
  <c r="R38" i="4"/>
  <c r="P38" i="4" s="1"/>
  <c r="R22" i="4"/>
  <c r="P22" i="4" s="1"/>
  <c r="R6" i="4"/>
  <c r="R25" i="4"/>
  <c r="P25" i="4" s="1"/>
  <c r="R9" i="4"/>
  <c r="R28" i="4"/>
  <c r="P28" i="4" s="1"/>
  <c r="R12" i="4"/>
  <c r="R31" i="4"/>
  <c r="P31" i="4" s="1"/>
  <c r="R15" i="4"/>
  <c r="P15" i="4" s="1"/>
  <c r="R34" i="4"/>
  <c r="P34" i="4" s="1"/>
  <c r="R18" i="4"/>
  <c r="P18" i="4" s="1"/>
  <c r="R37" i="4"/>
  <c r="P37" i="4" s="1"/>
  <c r="R21" i="4"/>
  <c r="P21" i="4" s="1"/>
  <c r="R5" i="4"/>
  <c r="R36" i="4"/>
  <c r="P36" i="4" s="1"/>
  <c r="R23" i="4"/>
  <c r="P23" i="4" s="1"/>
  <c r="R26" i="4"/>
  <c r="P26" i="4" s="1"/>
  <c r="R29" i="4"/>
  <c r="P29" i="4" s="1"/>
  <c r="R24" i="4"/>
  <c r="P24" i="4" s="1"/>
  <c r="R8" i="4"/>
  <c r="R27" i="4"/>
  <c r="P27" i="4" s="1"/>
  <c r="R11" i="4"/>
  <c r="R33" i="4"/>
  <c r="P33" i="4" s="1"/>
  <c r="R17" i="4"/>
  <c r="P17" i="4" s="1"/>
  <c r="R4" i="4"/>
  <c r="AP42" i="4" l="1"/>
  <c r="H42" i="6"/>
  <c r="G42" i="6"/>
  <c r="AI42" i="4"/>
  <c r="AL42" i="4"/>
  <c r="K42" i="6"/>
  <c r="AN42" i="4"/>
  <c r="AJ42" i="4"/>
  <c r="L42" i="6"/>
  <c r="AO42" i="4"/>
  <c r="AK42" i="4"/>
  <c r="Z41" i="4"/>
  <c r="T41" i="4"/>
  <c r="C41" i="6" s="1"/>
  <c r="AE41" i="4"/>
  <c r="AB41" i="4"/>
  <c r="J41" i="6" s="1"/>
  <c r="V41" i="4"/>
  <c r="E41" i="6" s="1"/>
  <c r="AA41" i="4"/>
  <c r="I41" i="6" s="1"/>
  <c r="W41" i="4"/>
  <c r="F41" i="6" s="1"/>
  <c r="AC41" i="4"/>
  <c r="Y41" i="4"/>
  <c r="S41" i="4"/>
  <c r="B41" i="6" s="1"/>
  <c r="AD41" i="4"/>
  <c r="X41" i="4"/>
  <c r="T3" i="13"/>
  <c r="T44" i="13"/>
  <c r="S49" i="13"/>
  <c r="H5" i="13"/>
  <c r="P5" i="13"/>
  <c r="I5" i="13"/>
  <c r="Q5" i="13"/>
  <c r="F5" i="13"/>
  <c r="N5" i="13"/>
  <c r="E5" i="13"/>
  <c r="S5" i="13"/>
  <c r="G5" i="13"/>
  <c r="T5" i="13"/>
  <c r="O5" i="13"/>
  <c r="K5" i="13"/>
  <c r="J5" i="13"/>
  <c r="M5" i="13"/>
  <c r="L5" i="13"/>
  <c r="D5" i="13"/>
  <c r="R5" i="13"/>
  <c r="T4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B6" i="13"/>
  <c r="B50" i="13"/>
  <c r="C5" i="13"/>
  <c r="C50" i="13" s="1"/>
  <c r="U1" i="13"/>
  <c r="U44" i="13" s="1"/>
  <c r="T48" i="13"/>
  <c r="T49" i="13"/>
  <c r="P4" i="4"/>
  <c r="Q3" i="4"/>
  <c r="R3" i="4" s="1"/>
  <c r="C3" i="13"/>
  <c r="C48" i="13" s="1"/>
  <c r="AP41" i="4" l="1"/>
  <c r="H41" i="6"/>
  <c r="AN41" i="4"/>
  <c r="K41" i="6"/>
  <c r="AK41" i="4"/>
  <c r="L41" i="6"/>
  <c r="AL41" i="4"/>
  <c r="G41" i="6"/>
  <c r="AJ41" i="4"/>
  <c r="AO41" i="4"/>
  <c r="AD4" i="4"/>
  <c r="AC4" i="4"/>
  <c r="K4" i="6" s="1"/>
  <c r="AE4" i="4"/>
  <c r="X4" i="4"/>
  <c r="AL4" i="4" s="1"/>
  <c r="U3" i="13"/>
  <c r="U4" i="13"/>
  <c r="L6" i="13"/>
  <c r="T6" i="13"/>
  <c r="E6" i="13"/>
  <c r="M6" i="13"/>
  <c r="U6" i="13"/>
  <c r="J6" i="13"/>
  <c r="R6" i="13"/>
  <c r="P6" i="13"/>
  <c r="F6" i="13"/>
  <c r="Q6" i="13"/>
  <c r="N6" i="13"/>
  <c r="K6" i="13"/>
  <c r="D6" i="13"/>
  <c r="S6" i="13"/>
  <c r="O6" i="13"/>
  <c r="G6" i="13"/>
  <c r="H6" i="13"/>
  <c r="I6" i="13"/>
  <c r="U5" i="13"/>
  <c r="T50" i="13"/>
  <c r="B7" i="13"/>
  <c r="B51" i="13"/>
  <c r="C6" i="13"/>
  <c r="C51" i="13" s="1"/>
  <c r="F50" i="13"/>
  <c r="D50" i="13"/>
  <c r="E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V1" i="13"/>
  <c r="V44" i="13" s="1"/>
  <c r="U49" i="13"/>
  <c r="U48" i="13"/>
  <c r="U50" i="13"/>
  <c r="S4" i="4"/>
  <c r="V4" i="4"/>
  <c r="T4" i="4"/>
  <c r="C4" i="6" s="1"/>
  <c r="AA4" i="4"/>
  <c r="Z4" i="4"/>
  <c r="W4" i="4"/>
  <c r="AB4" i="4"/>
  <c r="Y4" i="4"/>
  <c r="U4" i="4"/>
  <c r="P10" i="4"/>
  <c r="A37" i="6"/>
  <c r="P12" i="4"/>
  <c r="P8" i="4"/>
  <c r="A20" i="6"/>
  <c r="A12" i="6"/>
  <c r="A4" i="6"/>
  <c r="A18" i="6"/>
  <c r="A24" i="6"/>
  <c r="A16" i="6"/>
  <c r="P6" i="4"/>
  <c r="A30" i="6"/>
  <c r="A3" i="6"/>
  <c r="P3" i="4"/>
  <c r="A26" i="6"/>
  <c r="A8" i="6"/>
  <c r="A6" i="6"/>
  <c r="A10" i="6"/>
  <c r="A39" i="6"/>
  <c r="A35" i="6"/>
  <c r="A40" i="6"/>
  <c r="A38" i="6"/>
  <c r="A34" i="6"/>
  <c r="A32" i="6"/>
  <c r="AP4" i="4" l="1"/>
  <c r="L4" i="6"/>
  <c r="AD3" i="4"/>
  <c r="AC3" i="4"/>
  <c r="AE3" i="4"/>
  <c r="AD37" i="4"/>
  <c r="AC37" i="4"/>
  <c r="AD6" i="4"/>
  <c r="AC6" i="4"/>
  <c r="AD24" i="4"/>
  <c r="AC24" i="4"/>
  <c r="K24" i="6" s="1"/>
  <c r="AD30" i="4"/>
  <c r="AC30" i="4"/>
  <c r="K30" i="6" s="1"/>
  <c r="AC40" i="4"/>
  <c r="K40" i="6" s="1"/>
  <c r="AD40" i="4"/>
  <c r="AD28" i="4"/>
  <c r="AC28" i="4"/>
  <c r="K28" i="6" s="1"/>
  <c r="AD36" i="4"/>
  <c r="AC36" i="4"/>
  <c r="K36" i="6" s="1"/>
  <c r="AD32" i="4"/>
  <c r="AC32" i="4"/>
  <c r="K32" i="6" s="1"/>
  <c r="AD10" i="4"/>
  <c r="AC10" i="4"/>
  <c r="K10" i="6" s="1"/>
  <c r="AD34" i="4"/>
  <c r="AC34" i="4"/>
  <c r="AD12" i="4"/>
  <c r="AC12" i="4"/>
  <c r="AD22" i="4"/>
  <c r="AC22" i="4"/>
  <c r="K22" i="6" s="1"/>
  <c r="AD38" i="4"/>
  <c r="AC38" i="4"/>
  <c r="K38" i="6" s="1"/>
  <c r="AD39" i="4"/>
  <c r="AC39" i="4"/>
  <c r="K39" i="6" s="1"/>
  <c r="AD8" i="4"/>
  <c r="AC8" i="4"/>
  <c r="K8" i="6" s="1"/>
  <c r="AC18" i="4"/>
  <c r="K18" i="6" s="1"/>
  <c r="AD18" i="4"/>
  <c r="AD16" i="4"/>
  <c r="AC16" i="4"/>
  <c r="K16" i="6" s="1"/>
  <c r="AD26" i="4"/>
  <c r="AC26" i="4"/>
  <c r="K26" i="6" s="1"/>
  <c r="AE30" i="4"/>
  <c r="AE36" i="4"/>
  <c r="AE38" i="4"/>
  <c r="AE32" i="4"/>
  <c r="AE10" i="4"/>
  <c r="AE6" i="4"/>
  <c r="AE28" i="4"/>
  <c r="AE39" i="4"/>
  <c r="AE34" i="4"/>
  <c r="AE12" i="4"/>
  <c r="AE22" i="4"/>
  <c r="AE24" i="4"/>
  <c r="AE40" i="4"/>
  <c r="AE37" i="4"/>
  <c r="AE8" i="4"/>
  <c r="AE18" i="4"/>
  <c r="AE16" i="4"/>
  <c r="AE26" i="4"/>
  <c r="H7" i="13"/>
  <c r="P7" i="13"/>
  <c r="I7" i="13"/>
  <c r="Q7" i="13"/>
  <c r="F7" i="13"/>
  <c r="N7" i="13"/>
  <c r="V7" i="13"/>
  <c r="M7" i="13"/>
  <c r="O7" i="13"/>
  <c r="K7" i="13"/>
  <c r="E7" i="13"/>
  <c r="G7" i="13"/>
  <c r="D7" i="13"/>
  <c r="J7" i="13"/>
  <c r="R7" i="13"/>
  <c r="L7" i="13"/>
  <c r="S7" i="13"/>
  <c r="T7" i="13"/>
  <c r="U7" i="13"/>
  <c r="V3" i="13"/>
  <c r="V48" i="13"/>
  <c r="V4" i="13"/>
  <c r="V5" i="13"/>
  <c r="V49" i="13"/>
  <c r="V50" i="13"/>
  <c r="V6" i="13"/>
  <c r="V3" i="4"/>
  <c r="U51" i="13"/>
  <c r="G51" i="13"/>
  <c r="E51" i="13"/>
  <c r="H51" i="13"/>
  <c r="F51" i="13"/>
  <c r="D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B8" i="13"/>
  <c r="B52" i="13"/>
  <c r="C7" i="13"/>
  <c r="C52" i="13" s="1"/>
  <c r="W1" i="13"/>
  <c r="W44" i="13" s="1"/>
  <c r="V51" i="13"/>
  <c r="AJ4" i="4"/>
  <c r="AN4" i="4"/>
  <c r="AK4" i="4"/>
  <c r="AO4" i="4"/>
  <c r="Y3" i="4"/>
  <c r="X3" i="4"/>
  <c r="W3" i="4"/>
  <c r="U3" i="4"/>
  <c r="AK3" i="4" s="1"/>
  <c r="AB3" i="4"/>
  <c r="AA3" i="4"/>
  <c r="Z3" i="4"/>
  <c r="S3" i="4"/>
  <c r="T3" i="4"/>
  <c r="AJ3" i="4" s="1"/>
  <c r="V38" i="4"/>
  <c r="U38" i="4"/>
  <c r="AB38" i="4"/>
  <c r="T38" i="4"/>
  <c r="C38" i="6" s="1"/>
  <c r="AA38" i="4"/>
  <c r="S38" i="4"/>
  <c r="Z38" i="4"/>
  <c r="Y38" i="4"/>
  <c r="X38" i="4"/>
  <c r="AL38" i="4" s="1"/>
  <c r="W38" i="4"/>
  <c r="Z34" i="4"/>
  <c r="Y34" i="4"/>
  <c r="X34" i="4"/>
  <c r="AL34" i="4" s="1"/>
  <c r="W34" i="4"/>
  <c r="V34" i="4"/>
  <c r="S34" i="4"/>
  <c r="AA34" i="4"/>
  <c r="U34" i="4"/>
  <c r="T34" i="4"/>
  <c r="C34" i="6" s="1"/>
  <c r="AB34" i="4"/>
  <c r="AB8" i="4"/>
  <c r="T8" i="4"/>
  <c r="C8" i="6" s="1"/>
  <c r="Z8" i="4"/>
  <c r="V8" i="4"/>
  <c r="AA8" i="4"/>
  <c r="W8" i="4"/>
  <c r="U8" i="4"/>
  <c r="Y8" i="4"/>
  <c r="X8" i="4"/>
  <c r="AL8" i="4" s="1"/>
  <c r="S8" i="4"/>
  <c r="X12" i="4"/>
  <c r="AL12" i="4" s="1"/>
  <c r="V12" i="4"/>
  <c r="W12" i="4"/>
  <c r="S12" i="4"/>
  <c r="AB12" i="4"/>
  <c r="U12" i="4"/>
  <c r="AA12" i="4"/>
  <c r="Z12" i="4"/>
  <c r="Y12" i="4"/>
  <c r="T12" i="4"/>
  <c r="C12" i="6" s="1"/>
  <c r="V22" i="4"/>
  <c r="AB22" i="4"/>
  <c r="T22" i="4"/>
  <c r="C22" i="6" s="1"/>
  <c r="U22" i="4"/>
  <c r="AA22" i="4"/>
  <c r="Z22" i="4"/>
  <c r="Y22" i="4"/>
  <c r="W22" i="4"/>
  <c r="S22" i="4"/>
  <c r="X22" i="4"/>
  <c r="AL22" i="4" s="1"/>
  <c r="AB16" i="4"/>
  <c r="T16" i="4"/>
  <c r="C16" i="6" s="1"/>
  <c r="Z16" i="4"/>
  <c r="X16" i="4"/>
  <c r="AL16" i="4" s="1"/>
  <c r="U16" i="4"/>
  <c r="S16" i="4"/>
  <c r="V16" i="4"/>
  <c r="AA16" i="4"/>
  <c r="Y16" i="4"/>
  <c r="W16" i="4"/>
  <c r="Z26" i="4"/>
  <c r="X26" i="4"/>
  <c r="AL26" i="4" s="1"/>
  <c r="V26" i="4"/>
  <c r="S26" i="4"/>
  <c r="AB26" i="4"/>
  <c r="AA26" i="4"/>
  <c r="W26" i="4"/>
  <c r="U26" i="4"/>
  <c r="T26" i="4"/>
  <c r="C26" i="6" s="1"/>
  <c r="Y26" i="4"/>
  <c r="AB40" i="4"/>
  <c r="T40" i="4"/>
  <c r="C40" i="6" s="1"/>
  <c r="AA40" i="4"/>
  <c r="S40" i="4"/>
  <c r="Z40" i="4"/>
  <c r="Y40" i="4"/>
  <c r="X40" i="4"/>
  <c r="AL40" i="4" s="1"/>
  <c r="U40" i="4"/>
  <c r="W40" i="4"/>
  <c r="V40" i="4"/>
  <c r="AB24" i="4"/>
  <c r="T24" i="4"/>
  <c r="C24" i="6" s="1"/>
  <c r="Z24" i="4"/>
  <c r="AA24" i="4"/>
  <c r="W24" i="4"/>
  <c r="V24" i="4"/>
  <c r="S24" i="4"/>
  <c r="Y24" i="4"/>
  <c r="X24" i="4"/>
  <c r="AL24" i="4" s="1"/>
  <c r="U24" i="4"/>
  <c r="V30" i="4"/>
  <c r="AB30" i="4"/>
  <c r="T30" i="4"/>
  <c r="C30" i="6" s="1"/>
  <c r="AA30" i="4"/>
  <c r="S30" i="4"/>
  <c r="Y30" i="4"/>
  <c r="X30" i="4"/>
  <c r="AL30" i="4" s="1"/>
  <c r="Z30" i="4"/>
  <c r="W30" i="4"/>
  <c r="U30" i="4"/>
  <c r="X28" i="4"/>
  <c r="AL28" i="4" s="1"/>
  <c r="V28" i="4"/>
  <c r="U28" i="4"/>
  <c r="Z28" i="4"/>
  <c r="Y28" i="4"/>
  <c r="S28" i="4"/>
  <c r="AB28" i="4"/>
  <c r="AA28" i="4"/>
  <c r="W28" i="4"/>
  <c r="T28" i="4"/>
  <c r="C28" i="6" s="1"/>
  <c r="Y39" i="4"/>
  <c r="X39" i="4"/>
  <c r="AL39" i="4" s="1"/>
  <c r="W39" i="4"/>
  <c r="V39" i="4"/>
  <c r="U39" i="4"/>
  <c r="AB39" i="4"/>
  <c r="T39" i="4"/>
  <c r="C39" i="6" s="1"/>
  <c r="S39" i="4"/>
  <c r="AA39" i="4"/>
  <c r="Z39" i="4"/>
  <c r="Z10" i="4"/>
  <c r="X10" i="4"/>
  <c r="AL10" i="4" s="1"/>
  <c r="AB10" i="4"/>
  <c r="W10" i="4"/>
  <c r="V10" i="4"/>
  <c r="AA10" i="4"/>
  <c r="Y10" i="4"/>
  <c r="U10" i="4"/>
  <c r="T10" i="4"/>
  <c r="C10" i="6" s="1"/>
  <c r="S10" i="4"/>
  <c r="Z18" i="4"/>
  <c r="X18" i="4"/>
  <c r="AL18" i="4" s="1"/>
  <c r="T18" i="4"/>
  <c r="C18" i="6" s="1"/>
  <c r="AA18" i="4"/>
  <c r="Y18" i="4"/>
  <c r="W18" i="4"/>
  <c r="V18" i="4"/>
  <c r="U18" i="4"/>
  <c r="S18" i="4"/>
  <c r="AB18" i="4"/>
  <c r="AA37" i="4"/>
  <c r="S37" i="4"/>
  <c r="Z37" i="4"/>
  <c r="Y37" i="4"/>
  <c r="X37" i="4"/>
  <c r="AL37" i="4" s="1"/>
  <c r="AB37" i="4"/>
  <c r="W37" i="4"/>
  <c r="T37" i="4"/>
  <c r="C37" i="6" s="1"/>
  <c r="V37" i="4"/>
  <c r="U37" i="4"/>
  <c r="D37" i="6" s="1"/>
  <c r="X36" i="4"/>
  <c r="AL36" i="4" s="1"/>
  <c r="W36" i="4"/>
  <c r="V36" i="4"/>
  <c r="U36" i="4"/>
  <c r="AB36" i="4"/>
  <c r="Y36" i="4"/>
  <c r="T36" i="4"/>
  <c r="C36" i="6" s="1"/>
  <c r="AA36" i="4"/>
  <c r="S36" i="4"/>
  <c r="Z36" i="4"/>
  <c r="AB32" i="4"/>
  <c r="T32" i="4"/>
  <c r="C32" i="6" s="1"/>
  <c r="AA32" i="4"/>
  <c r="S32" i="4"/>
  <c r="Z32" i="4"/>
  <c r="Y32" i="4"/>
  <c r="X32" i="4"/>
  <c r="AL32" i="4" s="1"/>
  <c r="V32" i="4"/>
  <c r="U32" i="4"/>
  <c r="W32" i="4"/>
  <c r="V6" i="4"/>
  <c r="AB6" i="4"/>
  <c r="T6" i="4"/>
  <c r="C6" i="6" s="1"/>
  <c r="Z6" i="4"/>
  <c r="W6" i="4"/>
  <c r="U6" i="4"/>
  <c r="AA6" i="4"/>
  <c r="Y6" i="4"/>
  <c r="X6" i="4"/>
  <c r="AL6" i="4" s="1"/>
  <c r="S6" i="4"/>
  <c r="D4" i="6"/>
  <c r="E4" i="6"/>
  <c r="F4" i="6"/>
  <c r="Q69" i="6" s="1"/>
  <c r="G4" i="6"/>
  <c r="AI4" i="4" s="1"/>
  <c r="J4" i="6"/>
  <c r="I4" i="6"/>
  <c r="H4" i="6"/>
  <c r="B4" i="6"/>
  <c r="A14" i="6"/>
  <c r="A22" i="6"/>
  <c r="A28" i="6"/>
  <c r="A36" i="6"/>
  <c r="P5" i="4"/>
  <c r="A5" i="6"/>
  <c r="P7" i="4"/>
  <c r="A7" i="6"/>
  <c r="P9" i="4"/>
  <c r="A9" i="6"/>
  <c r="P11" i="4"/>
  <c r="A11" i="6"/>
  <c r="A13" i="6"/>
  <c r="A15" i="6"/>
  <c r="A17" i="6"/>
  <c r="A19" i="6"/>
  <c r="A21" i="6"/>
  <c r="A23" i="6"/>
  <c r="A25" i="6"/>
  <c r="A27" i="6"/>
  <c r="A29" i="6"/>
  <c r="A31" i="6"/>
  <c r="A33" i="6"/>
  <c r="Q75" i="6" l="1"/>
  <c r="AP26" i="4"/>
  <c r="AP37" i="4"/>
  <c r="AP12" i="4"/>
  <c r="AP6" i="4"/>
  <c r="AP36" i="4"/>
  <c r="AP16" i="4"/>
  <c r="AP40" i="4"/>
  <c r="AP34" i="4"/>
  <c r="AP10" i="4"/>
  <c r="AP30" i="4"/>
  <c r="AP18" i="4"/>
  <c r="AP24" i="4"/>
  <c r="AP39" i="4"/>
  <c r="AP32" i="4"/>
  <c r="AP8" i="4"/>
  <c r="AP22" i="4"/>
  <c r="AP28" i="4"/>
  <c r="AP38" i="4"/>
  <c r="AO32" i="4"/>
  <c r="L16" i="6"/>
  <c r="AO8" i="4"/>
  <c r="L38" i="6"/>
  <c r="L12" i="6"/>
  <c r="L24" i="6"/>
  <c r="L37" i="6"/>
  <c r="L39" i="6"/>
  <c r="AO22" i="4"/>
  <c r="L34" i="6"/>
  <c r="AO28" i="4"/>
  <c r="L6" i="6"/>
  <c r="L18" i="6"/>
  <c r="AP3" i="4"/>
  <c r="AN3" i="4"/>
  <c r="AD20" i="4"/>
  <c r="AC20" i="4"/>
  <c r="AD21" i="4"/>
  <c r="AC21" i="4"/>
  <c r="AD19" i="4"/>
  <c r="AC19" i="4"/>
  <c r="K19" i="6" s="1"/>
  <c r="AD11" i="4"/>
  <c r="AC11" i="4"/>
  <c r="AC35" i="4"/>
  <c r="AD35" i="4"/>
  <c r="AD29" i="4"/>
  <c r="AC29" i="4"/>
  <c r="K29" i="6" s="1"/>
  <c r="AD5" i="4"/>
  <c r="AC5" i="4"/>
  <c r="AD33" i="4"/>
  <c r="AC33" i="4"/>
  <c r="K33" i="6" s="1"/>
  <c r="AD25" i="4"/>
  <c r="AC25" i="4"/>
  <c r="AD17" i="4"/>
  <c r="AC17" i="4"/>
  <c r="AD9" i="4"/>
  <c r="AC9" i="4"/>
  <c r="K9" i="6" s="1"/>
  <c r="AD13" i="4"/>
  <c r="AC13" i="4"/>
  <c r="K13" i="6" s="1"/>
  <c r="AD27" i="4"/>
  <c r="AC27" i="4"/>
  <c r="K27" i="6" s="1"/>
  <c r="AC31" i="4"/>
  <c r="K31" i="6" s="1"/>
  <c r="AD31" i="4"/>
  <c r="AC23" i="4"/>
  <c r="AD23" i="4"/>
  <c r="AC15" i="4"/>
  <c r="K15" i="6" s="1"/>
  <c r="AD15" i="4"/>
  <c r="AD7" i="4"/>
  <c r="AC7" i="4"/>
  <c r="K7" i="6" s="1"/>
  <c r="AD14" i="4"/>
  <c r="AC14" i="4"/>
  <c r="K14" i="6" s="1"/>
  <c r="AE31" i="4"/>
  <c r="AE23" i="4"/>
  <c r="AE15" i="4"/>
  <c r="AE7" i="4"/>
  <c r="AE14" i="4"/>
  <c r="AE20" i="4"/>
  <c r="AE21" i="4"/>
  <c r="K21" i="6"/>
  <c r="AE5" i="4"/>
  <c r="AE27" i="4"/>
  <c r="AE11" i="4"/>
  <c r="AE35" i="4"/>
  <c r="AE29" i="4"/>
  <c r="AE13" i="4"/>
  <c r="AE19" i="4"/>
  <c r="AE33" i="4"/>
  <c r="AE25" i="4"/>
  <c r="AE17" i="4"/>
  <c r="AE9" i="4"/>
  <c r="AO3" i="4"/>
  <c r="L8" i="13"/>
  <c r="T8" i="13"/>
  <c r="E8" i="13"/>
  <c r="M8" i="13"/>
  <c r="U8" i="13"/>
  <c r="J8" i="13"/>
  <c r="R8" i="13"/>
  <c r="K8" i="13"/>
  <c r="N8" i="13"/>
  <c r="H8" i="13"/>
  <c r="V8" i="13"/>
  <c r="Q8" i="13"/>
  <c r="S8" i="13"/>
  <c r="G8" i="13"/>
  <c r="I8" i="13"/>
  <c r="O8" i="13"/>
  <c r="F8" i="13"/>
  <c r="P8" i="13"/>
  <c r="W8" i="13"/>
  <c r="D8" i="13"/>
  <c r="W3" i="13"/>
  <c r="W48" i="13"/>
  <c r="W4" i="13"/>
  <c r="W5" i="13"/>
  <c r="W49" i="13"/>
  <c r="W50" i="13"/>
  <c r="W6" i="13"/>
  <c r="W7" i="13"/>
  <c r="L3" i="6"/>
  <c r="V52" i="13"/>
  <c r="B9" i="13"/>
  <c r="B53" i="13"/>
  <c r="C8" i="13"/>
  <c r="C53" i="13" s="1"/>
  <c r="D52" i="13"/>
  <c r="E52" i="13"/>
  <c r="G52" i="13"/>
  <c r="H52" i="13"/>
  <c r="F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X1" i="13"/>
  <c r="W51" i="13"/>
  <c r="W52" i="13"/>
  <c r="AL3" i="4"/>
  <c r="AJ26" i="4"/>
  <c r="AN26" i="4"/>
  <c r="AJ40" i="4"/>
  <c r="AN40" i="4"/>
  <c r="AJ10" i="4"/>
  <c r="AN10" i="4"/>
  <c r="AJ36" i="4"/>
  <c r="AN36" i="4"/>
  <c r="AJ30" i="4"/>
  <c r="AN30" i="4"/>
  <c r="AK26" i="4"/>
  <c r="AO26" i="4"/>
  <c r="AK40" i="4"/>
  <c r="AO40" i="4"/>
  <c r="AK10" i="4"/>
  <c r="AO10" i="4"/>
  <c r="AK36" i="4"/>
  <c r="AO36" i="4"/>
  <c r="AK30" i="4"/>
  <c r="AO30" i="4"/>
  <c r="L26" i="6"/>
  <c r="AJ16" i="4"/>
  <c r="AN16" i="4"/>
  <c r="AJ18" i="4"/>
  <c r="AN18" i="4"/>
  <c r="AJ38" i="4"/>
  <c r="AN38" i="4"/>
  <c r="AK39" i="4"/>
  <c r="AO39" i="4"/>
  <c r="AJ24" i="4"/>
  <c r="AN24" i="4"/>
  <c r="L10" i="6"/>
  <c r="AK16" i="4"/>
  <c r="AO16" i="4"/>
  <c r="AK18" i="4"/>
  <c r="AO18" i="4"/>
  <c r="AK38" i="4"/>
  <c r="AO38" i="4"/>
  <c r="AJ39" i="4"/>
  <c r="AN39" i="4"/>
  <c r="AK24" i="4"/>
  <c r="AO24" i="4"/>
  <c r="L40" i="6"/>
  <c r="AJ22" i="4"/>
  <c r="AN22" i="4"/>
  <c r="AJ8" i="4"/>
  <c r="AN8" i="4"/>
  <c r="AJ32" i="4"/>
  <c r="AN32" i="4"/>
  <c r="AJ28" i="4"/>
  <c r="AN28" i="4"/>
  <c r="L30" i="6"/>
  <c r="AJ12" i="4"/>
  <c r="AN12" i="4"/>
  <c r="AJ37" i="4"/>
  <c r="AN37" i="4"/>
  <c r="AJ34" i="4"/>
  <c r="AN34" i="4"/>
  <c r="AJ6" i="4"/>
  <c r="AN6" i="4"/>
  <c r="L36" i="6"/>
  <c r="AK12" i="4"/>
  <c r="AO12" i="4"/>
  <c r="AK37" i="4"/>
  <c r="AO37" i="4"/>
  <c r="AK34" i="4"/>
  <c r="AO34" i="4"/>
  <c r="AK6" i="4"/>
  <c r="AO6" i="4"/>
  <c r="K12" i="6"/>
  <c r="K6" i="6"/>
  <c r="K37" i="6"/>
  <c r="K34" i="6"/>
  <c r="L22" i="6"/>
  <c r="AK22" i="4"/>
  <c r="L8" i="6"/>
  <c r="AK8" i="4"/>
  <c r="L32" i="6"/>
  <c r="AK32" i="4"/>
  <c r="L28" i="6"/>
  <c r="AK28" i="4"/>
  <c r="K3" i="6"/>
  <c r="W33" i="4"/>
  <c r="V33" i="4"/>
  <c r="U33" i="4"/>
  <c r="AB33" i="4"/>
  <c r="T33" i="4"/>
  <c r="C33" i="6" s="1"/>
  <c r="S33" i="4"/>
  <c r="AA33" i="4"/>
  <c r="Z33" i="4"/>
  <c r="Y33" i="4"/>
  <c r="X33" i="4"/>
  <c r="AL33" i="4" s="1"/>
  <c r="U35" i="4"/>
  <c r="AB35" i="4"/>
  <c r="T35" i="4"/>
  <c r="C35" i="6" s="1"/>
  <c r="AA35" i="4"/>
  <c r="S35" i="4"/>
  <c r="Z35" i="4"/>
  <c r="Y35" i="4"/>
  <c r="V35" i="4"/>
  <c r="X35" i="4"/>
  <c r="AL35" i="4" s="1"/>
  <c r="W35" i="4"/>
  <c r="Y23" i="4"/>
  <c r="W23" i="4"/>
  <c r="S23" i="4"/>
  <c r="Z23" i="4"/>
  <c r="X23" i="4"/>
  <c r="AL23" i="4" s="1"/>
  <c r="AB23" i="4"/>
  <c r="AA23" i="4"/>
  <c r="V23" i="4"/>
  <c r="U23" i="4"/>
  <c r="T23" i="4"/>
  <c r="C23" i="6" s="1"/>
  <c r="U27" i="4"/>
  <c r="AA27" i="4"/>
  <c r="S27" i="4"/>
  <c r="T27" i="4"/>
  <c r="C27" i="6" s="1"/>
  <c r="Z27" i="4"/>
  <c r="Y27" i="4"/>
  <c r="X27" i="4"/>
  <c r="AL27" i="4" s="1"/>
  <c r="W27" i="4"/>
  <c r="V27" i="4"/>
  <c r="AB27" i="4"/>
  <c r="U11" i="4"/>
  <c r="AA11" i="4"/>
  <c r="S11" i="4"/>
  <c r="Y11" i="4"/>
  <c r="V11" i="4"/>
  <c r="T11" i="4"/>
  <c r="C11" i="6" s="1"/>
  <c r="AB11" i="4"/>
  <c r="Z11" i="4"/>
  <c r="X11" i="4"/>
  <c r="AL11" i="4" s="1"/>
  <c r="W11" i="4"/>
  <c r="W25" i="4"/>
  <c r="U25" i="4"/>
  <c r="Y25" i="4"/>
  <c r="T25" i="4"/>
  <c r="C25" i="6" s="1"/>
  <c r="S25" i="4"/>
  <c r="X25" i="4"/>
  <c r="AL25" i="4" s="1"/>
  <c r="V25" i="4"/>
  <c r="AB25" i="4"/>
  <c r="AA25" i="4"/>
  <c r="Z25" i="4"/>
  <c r="Y31" i="4"/>
  <c r="W31" i="4"/>
  <c r="V31" i="4"/>
  <c r="Z31" i="4"/>
  <c r="X31" i="4"/>
  <c r="AL31" i="4" s="1"/>
  <c r="T31" i="4"/>
  <c r="C31" i="6" s="1"/>
  <c r="S31" i="4"/>
  <c r="AB31" i="4"/>
  <c r="AA31" i="4"/>
  <c r="U31" i="4"/>
  <c r="U19" i="4"/>
  <c r="AA19" i="4"/>
  <c r="S19" i="4"/>
  <c r="AB19" i="4"/>
  <c r="X19" i="4"/>
  <c r="AL19" i="4" s="1"/>
  <c r="W19" i="4"/>
  <c r="F19" i="6" s="1"/>
  <c r="Z19" i="4"/>
  <c r="Y19" i="4"/>
  <c r="V19" i="4"/>
  <c r="T19" i="4"/>
  <c r="C19" i="6" s="1"/>
  <c r="W9" i="4"/>
  <c r="U9" i="4"/>
  <c r="S9" i="4"/>
  <c r="Z9" i="4"/>
  <c r="Y9" i="4"/>
  <c r="AA9" i="4"/>
  <c r="V9" i="4"/>
  <c r="T9" i="4"/>
  <c r="C9" i="6" s="1"/>
  <c r="AB9" i="4"/>
  <c r="X9" i="4"/>
  <c r="AL9" i="4" s="1"/>
  <c r="Y7" i="4"/>
  <c r="W7" i="4"/>
  <c r="X7" i="4"/>
  <c r="AL7" i="4" s="1"/>
  <c r="T7" i="4"/>
  <c r="C7" i="6" s="1"/>
  <c r="S7" i="4"/>
  <c r="AB7" i="4"/>
  <c r="AA7" i="4"/>
  <c r="Z7" i="4"/>
  <c r="V7" i="4"/>
  <c r="U7" i="4"/>
  <c r="V14" i="4"/>
  <c r="AB14" i="4"/>
  <c r="T14" i="4"/>
  <c r="C14" i="6" s="1"/>
  <c r="Y14" i="4"/>
  <c r="X14" i="4"/>
  <c r="AL14" i="4" s="1"/>
  <c r="W14" i="4"/>
  <c r="U14" i="4"/>
  <c r="S14" i="4"/>
  <c r="AA14" i="4"/>
  <c r="Z14" i="4"/>
  <c r="W17" i="4"/>
  <c r="U17" i="4"/>
  <c r="V17" i="4"/>
  <c r="AB17" i="4"/>
  <c r="AA17" i="4"/>
  <c r="Y17" i="4"/>
  <c r="S17" i="4"/>
  <c r="Z17" i="4"/>
  <c r="X17" i="4"/>
  <c r="AL17" i="4" s="1"/>
  <c r="T17" i="4"/>
  <c r="C17" i="6" s="1"/>
  <c r="Y15" i="4"/>
  <c r="W15" i="4"/>
  <c r="AA15" i="4"/>
  <c r="V15" i="4"/>
  <c r="U15" i="4"/>
  <c r="AB15" i="4"/>
  <c r="Z15" i="4"/>
  <c r="X15" i="4"/>
  <c r="AL15" i="4" s="1"/>
  <c r="T15" i="4"/>
  <c r="C15" i="6" s="1"/>
  <c r="S15" i="4"/>
  <c r="AA29" i="4"/>
  <c r="S29" i="4"/>
  <c r="Y29" i="4"/>
  <c r="X29" i="4"/>
  <c r="AL29" i="4" s="1"/>
  <c r="Z29" i="4"/>
  <c r="W29" i="4"/>
  <c r="AB29" i="4"/>
  <c r="T29" i="4"/>
  <c r="C29" i="6" s="1"/>
  <c r="V29" i="4"/>
  <c r="U29" i="4"/>
  <c r="AA21" i="4"/>
  <c r="S21" i="4"/>
  <c r="Y21" i="4"/>
  <c r="W21" i="4"/>
  <c r="T21" i="4"/>
  <c r="C21" i="6" s="1"/>
  <c r="X21" i="4"/>
  <c r="AL21" i="4" s="1"/>
  <c r="U21" i="4"/>
  <c r="AB21" i="4"/>
  <c r="Z21" i="4"/>
  <c r="V21" i="4"/>
  <c r="AA13" i="4"/>
  <c r="S13" i="4"/>
  <c r="Y13" i="4"/>
  <c r="U13" i="4"/>
  <c r="AB13" i="4"/>
  <c r="Z13" i="4"/>
  <c r="X13" i="4"/>
  <c r="AL13" i="4" s="1"/>
  <c r="W13" i="4"/>
  <c r="V13" i="4"/>
  <c r="T13" i="4"/>
  <c r="C13" i="6" s="1"/>
  <c r="AA5" i="4"/>
  <c r="S5" i="4"/>
  <c r="Y5" i="4"/>
  <c r="X5" i="4"/>
  <c r="AL5" i="4" s="1"/>
  <c r="W5" i="4"/>
  <c r="AB5" i="4"/>
  <c r="Z5" i="4"/>
  <c r="U5" i="4"/>
  <c r="T5" i="4"/>
  <c r="C5" i="6" s="1"/>
  <c r="V5" i="4"/>
  <c r="X20" i="4"/>
  <c r="AL20" i="4" s="1"/>
  <c r="V20" i="4"/>
  <c r="Z20" i="4"/>
  <c r="U20" i="4"/>
  <c r="T20" i="4"/>
  <c r="C20" i="6" s="1"/>
  <c r="S20" i="4"/>
  <c r="AB20" i="4"/>
  <c r="AA20" i="4"/>
  <c r="Y20" i="4"/>
  <c r="W20" i="4"/>
  <c r="C3" i="6"/>
  <c r="B30" i="6"/>
  <c r="D30" i="6"/>
  <c r="B10" i="6"/>
  <c r="B16" i="6"/>
  <c r="D40" i="6"/>
  <c r="D18" i="6"/>
  <c r="D38" i="6"/>
  <c r="B34" i="6"/>
  <c r="B24" i="6"/>
  <c r="D6" i="6"/>
  <c r="D22" i="6"/>
  <c r="D16" i="6"/>
  <c r="B32" i="6"/>
  <c r="B40" i="6"/>
  <c r="B28" i="6"/>
  <c r="B12" i="6"/>
  <c r="D8" i="6"/>
  <c r="D26" i="6"/>
  <c r="B26" i="6"/>
  <c r="D10" i="6"/>
  <c r="D36" i="6"/>
  <c r="B36" i="6"/>
  <c r="B22" i="6"/>
  <c r="B18" i="6"/>
  <c r="D28" i="6"/>
  <c r="D12" i="6"/>
  <c r="B38" i="6"/>
  <c r="D24" i="6"/>
  <c r="B8" i="6"/>
  <c r="B6" i="6"/>
  <c r="D39" i="6"/>
  <c r="D32" i="6"/>
  <c r="D34" i="6"/>
  <c r="J37" i="6"/>
  <c r="G6" i="6"/>
  <c r="AI6" i="4" s="1"/>
  <c r="J6" i="6"/>
  <c r="H34" i="6"/>
  <c r="I39" i="6"/>
  <c r="I38" i="6"/>
  <c r="I37" i="6"/>
  <c r="G8" i="6"/>
  <c r="AI8" i="4" s="1"/>
  <c r="J22" i="6"/>
  <c r="I28" i="6"/>
  <c r="I30" i="6"/>
  <c r="F10" i="6"/>
  <c r="F3" i="6"/>
  <c r="F37" i="6"/>
  <c r="E30" i="6"/>
  <c r="E40" i="6"/>
  <c r="J39" i="6"/>
  <c r="G37" i="6"/>
  <c r="AI37" i="4" s="1"/>
  <c r="G32" i="6"/>
  <c r="AI32" i="4" s="1"/>
  <c r="G40" i="6"/>
  <c r="AI40" i="4" s="1"/>
  <c r="I34" i="6"/>
  <c r="H40" i="6"/>
  <c r="H6" i="6"/>
  <c r="H37" i="6"/>
  <c r="J8" i="6"/>
  <c r="G22" i="6"/>
  <c r="AI22" i="4" s="1"/>
  <c r="H10" i="6"/>
  <c r="I10" i="6"/>
  <c r="H28" i="6"/>
  <c r="I24" i="6"/>
  <c r="E10" i="6"/>
  <c r="E38" i="6"/>
  <c r="E3" i="6"/>
  <c r="E22" i="6"/>
  <c r="E37" i="6"/>
  <c r="E18" i="6"/>
  <c r="I16" i="6"/>
  <c r="F28" i="6"/>
  <c r="F39" i="6"/>
  <c r="Q71" i="6" s="1"/>
  <c r="I26" i="6"/>
  <c r="J10" i="6"/>
  <c r="H8" i="6"/>
  <c r="G16" i="6"/>
  <c r="AI16" i="4" s="1"/>
  <c r="E8" i="6"/>
  <c r="F38" i="6"/>
  <c r="F22" i="6"/>
  <c r="F18" i="6"/>
  <c r="E12" i="6"/>
  <c r="I36" i="6"/>
  <c r="H39" i="6"/>
  <c r="H38" i="6"/>
  <c r="I32" i="6"/>
  <c r="H26" i="6"/>
  <c r="E26" i="6"/>
  <c r="E24" i="6"/>
  <c r="F8" i="6"/>
  <c r="Q76" i="6" s="1"/>
  <c r="E6" i="6"/>
  <c r="E34" i="6"/>
  <c r="E36" i="6"/>
  <c r="E32" i="6"/>
  <c r="E16" i="6"/>
  <c r="F30" i="6"/>
  <c r="F12" i="6"/>
  <c r="F40" i="6"/>
  <c r="H36" i="6"/>
  <c r="I40" i="6"/>
  <c r="I6" i="6"/>
  <c r="H32" i="6"/>
  <c r="J12" i="6"/>
  <c r="I22" i="6"/>
  <c r="H22" i="6"/>
  <c r="G10" i="6"/>
  <c r="AI10" i="4" s="1"/>
  <c r="G18" i="6"/>
  <c r="AI18" i="4" s="1"/>
  <c r="I18" i="6"/>
  <c r="H30" i="6"/>
  <c r="H16" i="6"/>
  <c r="J16" i="6"/>
  <c r="F26" i="6"/>
  <c r="F24" i="6"/>
  <c r="Q78" i="6" s="1"/>
  <c r="I8" i="6"/>
  <c r="F6" i="6"/>
  <c r="F34" i="6"/>
  <c r="F36" i="6"/>
  <c r="Q66" i="6" s="1"/>
  <c r="F32" i="6"/>
  <c r="F16" i="6"/>
  <c r="E28" i="6"/>
  <c r="E39" i="6"/>
  <c r="J36" i="6"/>
  <c r="J38" i="6"/>
  <c r="J40" i="6"/>
  <c r="J28" i="6"/>
  <c r="J24" i="6"/>
  <c r="J26" i="6"/>
  <c r="J30" i="6"/>
  <c r="J34" i="6"/>
  <c r="J32" i="6"/>
  <c r="H24" i="6"/>
  <c r="G34" i="6"/>
  <c r="AI34" i="4" s="1"/>
  <c r="G28" i="6"/>
  <c r="AI28" i="4" s="1"/>
  <c r="G39" i="6"/>
  <c r="AI39" i="4" s="1"/>
  <c r="G26" i="6"/>
  <c r="AI26" i="4" s="1"/>
  <c r="G30" i="6"/>
  <c r="AI30" i="4" s="1"/>
  <c r="G24" i="6"/>
  <c r="AI24" i="4" s="1"/>
  <c r="G38" i="6"/>
  <c r="AI38" i="4" s="1"/>
  <c r="G36" i="6"/>
  <c r="AI36" i="4" s="1"/>
  <c r="J18" i="6"/>
  <c r="H18" i="6"/>
  <c r="H12" i="6"/>
  <c r="G12" i="6"/>
  <c r="AI12" i="4" s="1"/>
  <c r="I12" i="6"/>
  <c r="B37" i="6"/>
  <c r="B39" i="6"/>
  <c r="I3" i="6"/>
  <c r="J3" i="6"/>
  <c r="H3" i="6"/>
  <c r="B3" i="6"/>
  <c r="G3" i="6"/>
  <c r="D3" i="6"/>
  <c r="Q79" i="6" l="1"/>
  <c r="Q77" i="6"/>
  <c r="Q72" i="6"/>
  <c r="Q64" i="6"/>
  <c r="AP25" i="4"/>
  <c r="AP29" i="4"/>
  <c r="AP14" i="4"/>
  <c r="AP31" i="4"/>
  <c r="AP33" i="4"/>
  <c r="AP35" i="4"/>
  <c r="AP7" i="4"/>
  <c r="AP9" i="4"/>
  <c r="AP19" i="4"/>
  <c r="AP11" i="4"/>
  <c r="AP21" i="4"/>
  <c r="AP15" i="4"/>
  <c r="AP17" i="4"/>
  <c r="AP13" i="4"/>
  <c r="AP27" i="4"/>
  <c r="AP20" i="4"/>
  <c r="AP23" i="4"/>
  <c r="L15" i="6"/>
  <c r="AO31" i="4"/>
  <c r="L14" i="6"/>
  <c r="L29" i="6"/>
  <c r="L21" i="6"/>
  <c r="L35" i="6"/>
  <c r="AO13" i="4"/>
  <c r="L33" i="6"/>
  <c r="L11" i="6"/>
  <c r="AO7" i="4"/>
  <c r="L27" i="6"/>
  <c r="AO9" i="4"/>
  <c r="L25" i="6"/>
  <c r="L19" i="6"/>
  <c r="L20" i="6"/>
  <c r="C43" i="6"/>
  <c r="AI3" i="4"/>
  <c r="AE43" i="4"/>
  <c r="AD43" i="4"/>
  <c r="C37" i="1" s="1"/>
  <c r="AC43" i="4"/>
  <c r="L44" i="4"/>
  <c r="M44" i="4"/>
  <c r="N44" i="4"/>
  <c r="O44" i="4"/>
  <c r="X8" i="13"/>
  <c r="X44" i="13"/>
  <c r="K5" i="6"/>
  <c r="AP5" i="4"/>
  <c r="H9" i="13"/>
  <c r="P9" i="13"/>
  <c r="X9" i="13"/>
  <c r="I9" i="13"/>
  <c r="Q9" i="13"/>
  <c r="F9" i="13"/>
  <c r="N9" i="13"/>
  <c r="V9" i="13"/>
  <c r="J9" i="13"/>
  <c r="U9" i="13"/>
  <c r="K9" i="13"/>
  <c r="W9" i="13"/>
  <c r="E9" i="13"/>
  <c r="S9" i="13"/>
  <c r="L9" i="13"/>
  <c r="M9" i="13"/>
  <c r="T9" i="13"/>
  <c r="G9" i="13"/>
  <c r="O9" i="13"/>
  <c r="R9" i="13"/>
  <c r="D9" i="13"/>
  <c r="X3" i="13"/>
  <c r="Y1" i="13"/>
  <c r="Y44" i="13" s="1"/>
  <c r="X48" i="13"/>
  <c r="X4" i="13"/>
  <c r="X5" i="13"/>
  <c r="X49" i="13"/>
  <c r="X6" i="13"/>
  <c r="X50" i="13"/>
  <c r="X7" i="13"/>
  <c r="E53" i="13"/>
  <c r="F53" i="13"/>
  <c r="I53" i="13"/>
  <c r="G53" i="13"/>
  <c r="H53" i="13"/>
  <c r="D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B10" i="13"/>
  <c r="B54" i="13"/>
  <c r="C9" i="13"/>
  <c r="C54" i="13" s="1"/>
  <c r="X51" i="13"/>
  <c r="X52" i="13"/>
  <c r="X53" i="13"/>
  <c r="AK29" i="4"/>
  <c r="AO29" i="4"/>
  <c r="AK20" i="4"/>
  <c r="AO20" i="4"/>
  <c r="AK15" i="4"/>
  <c r="AO15" i="4"/>
  <c r="AK25" i="4"/>
  <c r="AO25" i="4"/>
  <c r="AK11" i="4"/>
  <c r="AO11" i="4"/>
  <c r="AJ5" i="4"/>
  <c r="AN5" i="4"/>
  <c r="AJ23" i="4"/>
  <c r="AN23" i="4"/>
  <c r="AJ17" i="4"/>
  <c r="AN17" i="4"/>
  <c r="AK35" i="4"/>
  <c r="AO35" i="4"/>
  <c r="AJ20" i="4"/>
  <c r="AN20" i="4"/>
  <c r="K20" i="6"/>
  <c r="AJ11" i="4"/>
  <c r="AN11" i="4"/>
  <c r="AK5" i="4"/>
  <c r="AO5" i="4"/>
  <c r="AK23" i="4"/>
  <c r="AO23" i="4"/>
  <c r="AK17" i="4"/>
  <c r="AO17" i="4"/>
  <c r="AJ35" i="4"/>
  <c r="AN35" i="4"/>
  <c r="AJ25" i="4"/>
  <c r="AN25" i="4"/>
  <c r="AK19" i="4"/>
  <c r="AO19" i="4"/>
  <c r="AJ21" i="4"/>
  <c r="AN21" i="4"/>
  <c r="AJ14" i="4"/>
  <c r="AN14" i="4"/>
  <c r="AJ33" i="4"/>
  <c r="AN33" i="4"/>
  <c r="AK27" i="4"/>
  <c r="AO27" i="4"/>
  <c r="AJ29" i="4"/>
  <c r="AN29" i="4"/>
  <c r="K25" i="6"/>
  <c r="AJ19" i="4"/>
  <c r="AN19" i="4"/>
  <c r="AK21" i="4"/>
  <c r="AO21" i="4"/>
  <c r="AK14" i="4"/>
  <c r="AO14" i="4"/>
  <c r="AK33" i="4"/>
  <c r="AO33" i="4"/>
  <c r="AJ27" i="4"/>
  <c r="AN27" i="4"/>
  <c r="AJ15" i="4"/>
  <c r="AN15" i="4"/>
  <c r="AJ13" i="4"/>
  <c r="AN13" i="4"/>
  <c r="AJ31" i="4"/>
  <c r="AN31" i="4"/>
  <c r="AJ7" i="4"/>
  <c r="AN7" i="4"/>
  <c r="AJ9" i="4"/>
  <c r="AN9" i="4"/>
  <c r="L5" i="6"/>
  <c r="L23" i="6"/>
  <c r="K17" i="6"/>
  <c r="K23" i="6"/>
  <c r="K35" i="6"/>
  <c r="L17" i="6"/>
  <c r="K11" i="6"/>
  <c r="L13" i="6"/>
  <c r="AK13" i="4"/>
  <c r="L9" i="6"/>
  <c r="AK9" i="4"/>
  <c r="L7" i="6"/>
  <c r="AK7" i="4"/>
  <c r="L31" i="6"/>
  <c r="AK31" i="4"/>
  <c r="AB43" i="4"/>
  <c r="X43" i="4"/>
  <c r="AA40" i="6" s="1"/>
  <c r="AA41" i="6" s="1"/>
  <c r="AA43" i="4"/>
  <c r="Z43" i="4"/>
  <c r="Y43" i="4"/>
  <c r="S43" i="4"/>
  <c r="V43" i="4"/>
  <c r="W43" i="4"/>
  <c r="U43" i="4"/>
  <c r="T43" i="4"/>
  <c r="D5" i="6"/>
  <c r="D15" i="6"/>
  <c r="B14" i="6"/>
  <c r="B23" i="6"/>
  <c r="D20" i="6"/>
  <c r="D17" i="6"/>
  <c r="D35" i="6"/>
  <c r="D14" i="6"/>
  <c r="D33" i="6"/>
  <c r="B5" i="6"/>
  <c r="D29" i="6"/>
  <c r="B35" i="6"/>
  <c r="B25" i="6"/>
  <c r="B11" i="6"/>
  <c r="D23" i="6"/>
  <c r="D27" i="6"/>
  <c r="B15" i="6"/>
  <c r="B21" i="6"/>
  <c r="B17" i="6"/>
  <c r="D31" i="6"/>
  <c r="D11" i="6"/>
  <c r="D21" i="6"/>
  <c r="B20" i="6"/>
  <c r="D9" i="6"/>
  <c r="B33" i="6"/>
  <c r="D25" i="6"/>
  <c r="B9" i="6"/>
  <c r="J27" i="6"/>
  <c r="G29" i="6"/>
  <c r="AI29" i="4" s="1"/>
  <c r="I21" i="6"/>
  <c r="I17" i="6"/>
  <c r="G14" i="6"/>
  <c r="AI14" i="4" s="1"/>
  <c r="E5" i="6"/>
  <c r="E27" i="6"/>
  <c r="F31" i="6"/>
  <c r="J5" i="6"/>
  <c r="J31" i="6"/>
  <c r="I5" i="6"/>
  <c r="H15" i="6"/>
  <c r="I23" i="6"/>
  <c r="E35" i="6"/>
  <c r="F5" i="6"/>
  <c r="F27" i="6"/>
  <c r="E21" i="6"/>
  <c r="E15" i="6"/>
  <c r="G25" i="6"/>
  <c r="AI25" i="4" s="1"/>
  <c r="J11" i="6"/>
  <c r="H5" i="6"/>
  <c r="H31" i="6"/>
  <c r="I15" i="6"/>
  <c r="I27" i="6"/>
  <c r="H23" i="6"/>
  <c r="I33" i="6"/>
  <c r="J14" i="6"/>
  <c r="I20" i="6"/>
  <c r="H20" i="6"/>
  <c r="H35" i="6"/>
  <c r="E23" i="6"/>
  <c r="E29" i="6"/>
  <c r="E13" i="6"/>
  <c r="E14" i="6"/>
  <c r="F9" i="6"/>
  <c r="F21" i="6"/>
  <c r="F17" i="6"/>
  <c r="F15" i="6"/>
  <c r="E9" i="6"/>
  <c r="J9" i="6"/>
  <c r="J15" i="6"/>
  <c r="J21" i="6"/>
  <c r="G33" i="6"/>
  <c r="AI33" i="4" s="1"/>
  <c r="I9" i="6"/>
  <c r="I29" i="6"/>
  <c r="I25" i="6"/>
  <c r="I11" i="6"/>
  <c r="H14" i="6"/>
  <c r="E11" i="6"/>
  <c r="E33" i="6"/>
  <c r="E7" i="6"/>
  <c r="F20" i="6"/>
  <c r="F25" i="6"/>
  <c r="G21" i="6"/>
  <c r="AI21" i="4" s="1"/>
  <c r="J17" i="6"/>
  <c r="J29" i="6"/>
  <c r="I31" i="6"/>
  <c r="H27" i="6"/>
  <c r="H33" i="6"/>
  <c r="I14" i="6"/>
  <c r="F11" i="6"/>
  <c r="Q74" i="6" s="1"/>
  <c r="F33" i="6"/>
  <c r="F7" i="6"/>
  <c r="E17" i="6"/>
  <c r="G15" i="6"/>
  <c r="AI15" i="4" s="1"/>
  <c r="G27" i="6"/>
  <c r="AI27" i="4" s="1"/>
  <c r="G31" i="6"/>
  <c r="AI31" i="4" s="1"/>
  <c r="H9" i="6"/>
  <c r="H21" i="6"/>
  <c r="H29" i="6"/>
  <c r="H25" i="6"/>
  <c r="H11" i="6"/>
  <c r="H17" i="6"/>
  <c r="J20" i="6"/>
  <c r="I35" i="6"/>
  <c r="F23" i="6"/>
  <c r="F29" i="6"/>
  <c r="F13" i="6"/>
  <c r="F14" i="6"/>
  <c r="E19" i="6"/>
  <c r="E20" i="6"/>
  <c r="E31" i="6"/>
  <c r="E25" i="6"/>
  <c r="J25" i="6"/>
  <c r="J23" i="6"/>
  <c r="J33" i="6"/>
  <c r="J35" i="6"/>
  <c r="G35" i="6"/>
  <c r="AI35" i="4" s="1"/>
  <c r="G23" i="6"/>
  <c r="AI23" i="4" s="1"/>
  <c r="F35" i="6"/>
  <c r="G20" i="6"/>
  <c r="AI20" i="4" s="1"/>
  <c r="G7" i="6"/>
  <c r="AI7" i="4" s="1"/>
  <c r="I7" i="6"/>
  <c r="H7" i="6"/>
  <c r="D7" i="6"/>
  <c r="G13" i="6"/>
  <c r="AI13" i="4" s="1"/>
  <c r="I13" i="6"/>
  <c r="D13" i="6"/>
  <c r="D19" i="6"/>
  <c r="B19" i="6"/>
  <c r="I19" i="6"/>
  <c r="G5" i="6"/>
  <c r="AI5" i="4" s="1"/>
  <c r="B29" i="6"/>
  <c r="B31" i="6"/>
  <c r="B7" i="6"/>
  <c r="J7" i="6"/>
  <c r="G9" i="6"/>
  <c r="AI9" i="4" s="1"/>
  <c r="B13" i="6"/>
  <c r="J13" i="6"/>
  <c r="H13" i="6"/>
  <c r="J19" i="6"/>
  <c r="H19" i="6"/>
  <c r="G19" i="6"/>
  <c r="AI19" i="4" s="1"/>
  <c r="B27" i="6"/>
  <c r="G11" i="6"/>
  <c r="AI11" i="4" s="1"/>
  <c r="G17" i="6"/>
  <c r="Q67" i="6" l="1"/>
  <c r="Q70" i="6"/>
  <c r="Q65" i="6"/>
  <c r="Q68" i="6"/>
  <c r="Q73" i="6"/>
  <c r="E43" i="6"/>
  <c r="N58" i="6" s="1"/>
  <c r="N59" i="6" s="1"/>
  <c r="D43" i="6"/>
  <c r="H43" i="6"/>
  <c r="J43" i="6"/>
  <c r="Q58" i="6" s="1"/>
  <c r="Q59" i="6" s="1"/>
  <c r="F43" i="6"/>
  <c r="R79" i="6" s="1"/>
  <c r="I43" i="6"/>
  <c r="B43" i="6"/>
  <c r="G43" i="6"/>
  <c r="Z40" i="6"/>
  <c r="Z41" i="6" s="1"/>
  <c r="Q39" i="6"/>
  <c r="AB40" i="6"/>
  <c r="AB41" i="6" s="1"/>
  <c r="P39" i="6"/>
  <c r="U40" i="6"/>
  <c r="U41" i="6" s="1"/>
  <c r="AG20" i="4"/>
  <c r="AH20" i="4" s="1"/>
  <c r="AG42" i="4"/>
  <c r="AH42" i="4" s="1"/>
  <c r="Z1" i="13"/>
  <c r="Y3" i="13"/>
  <c r="Y48" i="13"/>
  <c r="Y4" i="13"/>
  <c r="Y49" i="13"/>
  <c r="Y5" i="13"/>
  <c r="Y6" i="13"/>
  <c r="Y50" i="13"/>
  <c r="Y7" i="13"/>
  <c r="Y8" i="13"/>
  <c r="Y9" i="13"/>
  <c r="L10" i="13"/>
  <c r="T10" i="13"/>
  <c r="E10" i="13"/>
  <c r="M10" i="13"/>
  <c r="U10" i="13"/>
  <c r="J10" i="13"/>
  <c r="R10" i="13"/>
  <c r="Z10" i="13"/>
  <c r="G10" i="13"/>
  <c r="S10" i="13"/>
  <c r="H10" i="13"/>
  <c r="V10" i="13"/>
  <c r="P10" i="13"/>
  <c r="X10" i="13"/>
  <c r="F10" i="13"/>
  <c r="Y10" i="13"/>
  <c r="N10" i="13"/>
  <c r="D10" i="13"/>
  <c r="K10" i="13"/>
  <c r="Q10" i="13"/>
  <c r="W10" i="13"/>
  <c r="O10" i="13"/>
  <c r="I10" i="13"/>
  <c r="C38" i="1"/>
  <c r="K43" i="6" s="1"/>
  <c r="L43" i="6"/>
  <c r="B11" i="13"/>
  <c r="B55" i="13"/>
  <c r="C10" i="13"/>
  <c r="C55" i="13" s="1"/>
  <c r="K54" i="13"/>
  <c r="I54" i="13"/>
  <c r="E54" i="13"/>
  <c r="F54" i="13"/>
  <c r="D54" i="13"/>
  <c r="J54" i="13"/>
  <c r="H54" i="13"/>
  <c r="G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1" i="13"/>
  <c r="Y52" i="13"/>
  <c r="Y53" i="13"/>
  <c r="Y54" i="13"/>
  <c r="AG5" i="4"/>
  <c r="AH5" i="4" s="1"/>
  <c r="AG7" i="4"/>
  <c r="AH7" i="4" s="1"/>
  <c r="AG14" i="4"/>
  <c r="AH14" i="4" s="1"/>
  <c r="AG9" i="4"/>
  <c r="AH9" i="4" s="1"/>
  <c r="AG3" i="4"/>
  <c r="AH3" i="4" s="1"/>
  <c r="AG41" i="4"/>
  <c r="AH41" i="4" s="1"/>
  <c r="AG4" i="4"/>
  <c r="AH4" i="4" s="1"/>
  <c r="AG26" i="4"/>
  <c r="AH26" i="4" s="1"/>
  <c r="AG8" i="4"/>
  <c r="AH8" i="4" s="1"/>
  <c r="AG30" i="4"/>
  <c r="AH30" i="4" s="1"/>
  <c r="AG32" i="4"/>
  <c r="AH32" i="4" s="1"/>
  <c r="AG39" i="4"/>
  <c r="AH39" i="4" s="1"/>
  <c r="AG22" i="4"/>
  <c r="AH22" i="4" s="1"/>
  <c r="AG16" i="4"/>
  <c r="AH16" i="4" s="1"/>
  <c r="AG6" i="4"/>
  <c r="AH6" i="4" s="1"/>
  <c r="AG28" i="4"/>
  <c r="AH28" i="4" s="1"/>
  <c r="AG18" i="4"/>
  <c r="AH18" i="4" s="1"/>
  <c r="AG40" i="4"/>
  <c r="AH40" i="4" s="1"/>
  <c r="AG37" i="4"/>
  <c r="AH37" i="4" s="1"/>
  <c r="AG10" i="4"/>
  <c r="AH10" i="4" s="1"/>
  <c r="AG12" i="4"/>
  <c r="AH12" i="4" s="1"/>
  <c r="AG38" i="4"/>
  <c r="AH38" i="4" s="1"/>
  <c r="AG24" i="4"/>
  <c r="AH24" i="4" s="1"/>
  <c r="AG34" i="4"/>
  <c r="AH34" i="4" s="1"/>
  <c r="AG36" i="4"/>
  <c r="AH36" i="4" s="1"/>
  <c r="AG27" i="4"/>
  <c r="AH27" i="4" s="1"/>
  <c r="AG15" i="4"/>
  <c r="AH15" i="4" s="1"/>
  <c r="AG25" i="4"/>
  <c r="AH25" i="4" s="1"/>
  <c r="AG21" i="4"/>
  <c r="AH21" i="4" s="1"/>
  <c r="AG23" i="4"/>
  <c r="AH23" i="4" s="1"/>
  <c r="AG35" i="4"/>
  <c r="AH35" i="4" s="1"/>
  <c r="AG13" i="4"/>
  <c r="AH13" i="4" s="1"/>
  <c r="AG29" i="4"/>
  <c r="AH29" i="4" s="1"/>
  <c r="AG19" i="4"/>
  <c r="AH19" i="4" s="1"/>
  <c r="AG11" i="4"/>
  <c r="AH11" i="4" s="1"/>
  <c r="AG31" i="4"/>
  <c r="AH31" i="4" s="1"/>
  <c r="AG33" i="4"/>
  <c r="AH33" i="4" s="1"/>
  <c r="AG17" i="4"/>
  <c r="AH17" i="4" s="1"/>
  <c r="AI17" i="4"/>
  <c r="K68" i="4"/>
  <c r="R68" i="6" l="1"/>
  <c r="R74" i="6"/>
  <c r="R65" i="6"/>
  <c r="R64" i="6"/>
  <c r="S64" i="6" s="1"/>
  <c r="R69" i="6"/>
  <c r="R76" i="6"/>
  <c r="R71" i="6"/>
  <c r="R75" i="6"/>
  <c r="R66" i="6"/>
  <c r="R78" i="6"/>
  <c r="R70" i="6"/>
  <c r="R72" i="6"/>
  <c r="R73" i="6"/>
  <c r="R67" i="6"/>
  <c r="R77" i="6"/>
  <c r="O58" i="6"/>
  <c r="O59" i="6" s="1"/>
  <c r="V40" i="6"/>
  <c r="V41" i="6" s="1"/>
  <c r="T40" i="6"/>
  <c r="T41" i="6" s="1"/>
  <c r="AI41" i="4"/>
  <c r="P58" i="6"/>
  <c r="P59" i="6" s="1"/>
  <c r="AA1" i="13"/>
  <c r="AA44" i="13" s="1"/>
  <c r="Z44" i="13"/>
  <c r="AA3" i="13"/>
  <c r="AA6" i="13"/>
  <c r="AA9" i="13"/>
  <c r="AA10" i="13"/>
  <c r="AA11" i="13"/>
  <c r="H11" i="13"/>
  <c r="P11" i="13"/>
  <c r="X11" i="13"/>
  <c r="I11" i="13"/>
  <c r="Q11" i="13"/>
  <c r="Y11" i="13"/>
  <c r="F11" i="13"/>
  <c r="N11" i="13"/>
  <c r="V11" i="13"/>
  <c r="R11" i="13"/>
  <c r="E11" i="13"/>
  <c r="S11" i="13"/>
  <c r="M11" i="13"/>
  <c r="O11" i="13"/>
  <c r="T11" i="13"/>
  <c r="G11" i="13"/>
  <c r="Z11" i="13"/>
  <c r="L11" i="13"/>
  <c r="U11" i="13"/>
  <c r="W11" i="13"/>
  <c r="D11" i="13"/>
  <c r="J11" i="13"/>
  <c r="K11" i="13"/>
  <c r="Z3" i="13"/>
  <c r="Z48" i="13"/>
  <c r="Z4" i="13"/>
  <c r="Z49" i="13"/>
  <c r="Z5" i="13"/>
  <c r="Z6" i="13"/>
  <c r="Z50" i="13"/>
  <c r="Z7" i="13"/>
  <c r="Z8" i="13"/>
  <c r="Z9" i="13"/>
  <c r="Y55" i="13"/>
  <c r="I55" i="13"/>
  <c r="D55" i="13"/>
  <c r="J55" i="13"/>
  <c r="F55" i="13"/>
  <c r="H55" i="13"/>
  <c r="K55" i="13"/>
  <c r="E55" i="13"/>
  <c r="L55" i="13"/>
  <c r="G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B12" i="13"/>
  <c r="B56" i="13"/>
  <c r="C11" i="13"/>
  <c r="C56" i="13" s="1"/>
  <c r="Z51" i="13"/>
  <c r="Z52" i="13"/>
  <c r="Z53" i="13"/>
  <c r="Z54" i="13"/>
  <c r="Z55" i="13"/>
  <c r="AH43" i="4"/>
  <c r="S65" i="6" l="1"/>
  <c r="S66" i="6" s="1"/>
  <c r="S67" i="6" s="1"/>
  <c r="S68" i="6" s="1"/>
  <c r="S69" i="6" s="1"/>
  <c r="S70" i="6" s="1"/>
  <c r="S71" i="6" s="1"/>
  <c r="S72" i="6" s="1"/>
  <c r="S73" i="6" s="1"/>
  <c r="S74" i="6" s="1"/>
  <c r="S75" i="6" s="1"/>
  <c r="S76" i="6" s="1"/>
  <c r="S77" i="6" s="1"/>
  <c r="S78" i="6" s="1"/>
  <c r="S79" i="6" s="1"/>
  <c r="AA5" i="13"/>
  <c r="AA4" i="13"/>
  <c r="AA8" i="13"/>
  <c r="AA7" i="13"/>
  <c r="Z56" i="13"/>
  <c r="AA12" i="13"/>
  <c r="AB1" i="13"/>
  <c r="AB44" i="13" s="1"/>
  <c r="AA48" i="13"/>
  <c r="AA49" i="13"/>
  <c r="AA50" i="13"/>
  <c r="AA51" i="13"/>
  <c r="AA52" i="13"/>
  <c r="AA53" i="13"/>
  <c r="AA54" i="13"/>
  <c r="L12" i="13"/>
  <c r="T12" i="13"/>
  <c r="E12" i="13"/>
  <c r="M12" i="13"/>
  <c r="U12" i="13"/>
  <c r="J12" i="13"/>
  <c r="R12" i="13"/>
  <c r="Z12" i="13"/>
  <c r="O12" i="13"/>
  <c r="P12" i="13"/>
  <c r="K12" i="13"/>
  <c r="X12" i="13"/>
  <c r="H12" i="13"/>
  <c r="I12" i="13"/>
  <c r="S12" i="13"/>
  <c r="V12" i="13"/>
  <c r="Y12" i="13"/>
  <c r="W12" i="13"/>
  <c r="F12" i="13"/>
  <c r="G12" i="13"/>
  <c r="Q12" i="13"/>
  <c r="D12" i="13"/>
  <c r="N12" i="13"/>
  <c r="AA55" i="13"/>
  <c r="AB56" i="13"/>
  <c r="AA56" i="13"/>
  <c r="B13" i="13"/>
  <c r="B57" i="13"/>
  <c r="C12" i="13"/>
  <c r="C57" i="13" s="1"/>
  <c r="G56" i="13"/>
  <c r="H56" i="13"/>
  <c r="K56" i="13"/>
  <c r="D56" i="13"/>
  <c r="E56" i="13"/>
  <c r="L56" i="13"/>
  <c r="F56" i="13"/>
  <c r="J56" i="13"/>
  <c r="I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AB3" i="13" l="1"/>
  <c r="AB4" i="13"/>
  <c r="AB5" i="13"/>
  <c r="AB6" i="13"/>
  <c r="AB7" i="13"/>
  <c r="AB8" i="13"/>
  <c r="AB9" i="13"/>
  <c r="AB10" i="13"/>
  <c r="AB11" i="13"/>
  <c r="AB12" i="13"/>
  <c r="AB13" i="13"/>
  <c r="AA13" i="13"/>
  <c r="H13" i="13"/>
  <c r="P13" i="13"/>
  <c r="X13" i="13"/>
  <c r="I13" i="13"/>
  <c r="Q13" i="13"/>
  <c r="Y13" i="13"/>
  <c r="F13" i="13"/>
  <c r="N13" i="13"/>
  <c r="V13" i="13"/>
  <c r="L13" i="13"/>
  <c r="Z13" i="13"/>
  <c r="M13" i="13"/>
  <c r="J13" i="13"/>
  <c r="U13" i="13"/>
  <c r="T13" i="13"/>
  <c r="W13" i="13"/>
  <c r="K13" i="13"/>
  <c r="E13" i="13"/>
  <c r="G13" i="13"/>
  <c r="O13" i="13"/>
  <c r="R13" i="13"/>
  <c r="S13" i="13"/>
  <c r="D13" i="13"/>
  <c r="AC1" i="13"/>
  <c r="AB48" i="13"/>
  <c r="AB49" i="13"/>
  <c r="AB50" i="13"/>
  <c r="AB51" i="13"/>
  <c r="AB52" i="13"/>
  <c r="AB53" i="13"/>
  <c r="AB54" i="13"/>
  <c r="AB55" i="13"/>
  <c r="AB57" i="13"/>
  <c r="AA57" i="13"/>
  <c r="N57" i="13"/>
  <c r="D57" i="13"/>
  <c r="G57" i="13"/>
  <c r="H57" i="13"/>
  <c r="E57" i="13"/>
  <c r="J57" i="13"/>
  <c r="M57" i="13"/>
  <c r="F57" i="13"/>
  <c r="L57" i="13"/>
  <c r="I57" i="13"/>
  <c r="K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B14" i="13"/>
  <c r="B58" i="13"/>
  <c r="C13" i="13"/>
  <c r="C58" i="13" s="1"/>
  <c r="AD1" i="13" l="1"/>
  <c r="AC44" i="13"/>
  <c r="AD14" i="13"/>
  <c r="AD58" i="13"/>
  <c r="AC3" i="13"/>
  <c r="AC4" i="13"/>
  <c r="AC5" i="13"/>
  <c r="AC6" i="13"/>
  <c r="AC7" i="13"/>
  <c r="AC8" i="13"/>
  <c r="AC9" i="13"/>
  <c r="AC10" i="13"/>
  <c r="AC11" i="13"/>
  <c r="AC12" i="13"/>
  <c r="AC13" i="13"/>
  <c r="AC57" i="13"/>
  <c r="AC14" i="13"/>
  <c r="AA14" i="13"/>
  <c r="AB14" i="13"/>
  <c r="AC48" i="13"/>
  <c r="AC49" i="13"/>
  <c r="AC50" i="13"/>
  <c r="AC51" i="13"/>
  <c r="AC52" i="13"/>
  <c r="AC53" i="13"/>
  <c r="AC54" i="13"/>
  <c r="AC55" i="13"/>
  <c r="AC56" i="13"/>
  <c r="L14" i="13"/>
  <c r="T14" i="13"/>
  <c r="E14" i="13"/>
  <c r="M14" i="13"/>
  <c r="U14" i="13"/>
  <c r="J14" i="13"/>
  <c r="R14" i="13"/>
  <c r="Z14" i="13"/>
  <c r="I14" i="13"/>
  <c r="W14" i="13"/>
  <c r="K14" i="13"/>
  <c r="X14" i="13"/>
  <c r="G14" i="13"/>
  <c r="S14" i="13"/>
  <c r="O14" i="13"/>
  <c r="D14" i="13"/>
  <c r="P14" i="13"/>
  <c r="Y14" i="13"/>
  <c r="F14" i="13"/>
  <c r="N14" i="13"/>
  <c r="Q14" i="13"/>
  <c r="H14" i="13"/>
  <c r="V14" i="13"/>
  <c r="AB58" i="13"/>
  <c r="AC58" i="13"/>
  <c r="AA58" i="13"/>
  <c r="B15" i="13"/>
  <c r="AD15" i="13" s="1"/>
  <c r="B59" i="13"/>
  <c r="AD59" i="13" s="1"/>
  <c r="C14" i="13"/>
  <c r="C59" i="13" s="1"/>
  <c r="M58" i="13"/>
  <c r="L58" i="13"/>
  <c r="J58" i="13"/>
  <c r="N58" i="13"/>
  <c r="G58" i="13"/>
  <c r="I58" i="13"/>
  <c r="K58" i="13"/>
  <c r="O58" i="13"/>
  <c r="D58" i="13"/>
  <c r="F58" i="13"/>
  <c r="H58" i="13"/>
  <c r="E58" i="13"/>
  <c r="P58" i="13"/>
  <c r="Q58" i="13"/>
  <c r="R58" i="13"/>
  <c r="S58" i="13"/>
  <c r="T58" i="13"/>
  <c r="U58" i="13"/>
  <c r="V58" i="13"/>
  <c r="W58" i="13"/>
  <c r="X58" i="13"/>
  <c r="Y58" i="13"/>
  <c r="Z58" i="13"/>
  <c r="AE1" i="13" l="1"/>
  <c r="AD3" i="13"/>
  <c r="AD48" i="13"/>
  <c r="AD44" i="13"/>
  <c r="AD4" i="13"/>
  <c r="AD49" i="13"/>
  <c r="AD5" i="13"/>
  <c r="AD50" i="13"/>
  <c r="AD6" i="13"/>
  <c r="AD7" i="13"/>
  <c r="AD51" i="13"/>
  <c r="AD52" i="13"/>
  <c r="AD8" i="13"/>
  <c r="AD53" i="13"/>
  <c r="AD9" i="13"/>
  <c r="AD54" i="13"/>
  <c r="AD10" i="13"/>
  <c r="AD55" i="13"/>
  <c r="AD11" i="13"/>
  <c r="AD12" i="13"/>
  <c r="AD56" i="13"/>
  <c r="AD57" i="13"/>
  <c r="AD13" i="13"/>
  <c r="AF1" i="13"/>
  <c r="AF44" i="13" s="1"/>
  <c r="AE3" i="13"/>
  <c r="AE4" i="13"/>
  <c r="AE5" i="13"/>
  <c r="AE6" i="13"/>
  <c r="AE7" i="13"/>
  <c r="AE8" i="13"/>
  <c r="AE9" i="13"/>
  <c r="AE10" i="13"/>
  <c r="AE11" i="13"/>
  <c r="AE12" i="13"/>
  <c r="AE13" i="13"/>
  <c r="AC15" i="13"/>
  <c r="AA15" i="13"/>
  <c r="AB15" i="13"/>
  <c r="AE15" i="13"/>
  <c r="AF15" i="13"/>
  <c r="AE48" i="13"/>
  <c r="AE49" i="13"/>
  <c r="AE50" i="13"/>
  <c r="AE51" i="13"/>
  <c r="AE52" i="13"/>
  <c r="AE53" i="13"/>
  <c r="AE54" i="13"/>
  <c r="AE55" i="13"/>
  <c r="AE56" i="13"/>
  <c r="AE57" i="13"/>
  <c r="H15" i="13"/>
  <c r="P15" i="13"/>
  <c r="X15" i="13"/>
  <c r="I15" i="13"/>
  <c r="Q15" i="13"/>
  <c r="Y15" i="13"/>
  <c r="F15" i="13"/>
  <c r="N15" i="13"/>
  <c r="V15" i="13"/>
  <c r="G15" i="13"/>
  <c r="T15" i="13"/>
  <c r="J15" i="13"/>
  <c r="U15" i="13"/>
  <c r="R15" i="13"/>
  <c r="E15" i="13"/>
  <c r="K15" i="13"/>
  <c r="D15" i="13"/>
  <c r="O15" i="13"/>
  <c r="L15" i="13"/>
  <c r="S15" i="13"/>
  <c r="W15" i="13"/>
  <c r="Z15" i="13"/>
  <c r="M15" i="13"/>
  <c r="AE59" i="13"/>
  <c r="AB59" i="13"/>
  <c r="AA59" i="13"/>
  <c r="AC59" i="13"/>
  <c r="G59" i="13"/>
  <c r="I59" i="13"/>
  <c r="D59" i="13"/>
  <c r="O59" i="13"/>
  <c r="E59" i="13"/>
  <c r="L59" i="13"/>
  <c r="J59" i="13"/>
  <c r="M59" i="13"/>
  <c r="K59" i="13"/>
  <c r="N59" i="13"/>
  <c r="F59" i="13"/>
  <c r="H59" i="13"/>
  <c r="P59" i="13"/>
  <c r="Q59" i="13"/>
  <c r="R59" i="13"/>
  <c r="S59" i="13"/>
  <c r="T59" i="13"/>
  <c r="U59" i="13"/>
  <c r="V59" i="13"/>
  <c r="W59" i="13"/>
  <c r="X59" i="13"/>
  <c r="Y59" i="13"/>
  <c r="Z59" i="13"/>
  <c r="B16" i="13"/>
  <c r="AD16" i="13" s="1"/>
  <c r="B60" i="13"/>
  <c r="C15" i="13"/>
  <c r="C60" i="13" s="1"/>
  <c r="AE44" i="13" l="1"/>
  <c r="AE14" i="13"/>
  <c r="AE58" i="13"/>
  <c r="AF60" i="13"/>
  <c r="AD60" i="13"/>
  <c r="AF48" i="13"/>
  <c r="AF3" i="13"/>
  <c r="AG1" i="13"/>
  <c r="AF4" i="13"/>
  <c r="AF49" i="13"/>
  <c r="AF5" i="13"/>
  <c r="AF50" i="13"/>
  <c r="AF6" i="13"/>
  <c r="AF51" i="13"/>
  <c r="AF7" i="13"/>
  <c r="AF52" i="13"/>
  <c r="AF8" i="13"/>
  <c r="AF53" i="13"/>
  <c r="AF9" i="13"/>
  <c r="AF54" i="13"/>
  <c r="AF10" i="13"/>
  <c r="AF55" i="13"/>
  <c r="AF11" i="13"/>
  <c r="AF56" i="13"/>
  <c r="AF12" i="13"/>
  <c r="AF57" i="13"/>
  <c r="AF13" i="13"/>
  <c r="AF14" i="13"/>
  <c r="AF58" i="13"/>
  <c r="AF59" i="13"/>
  <c r="AC16" i="13"/>
  <c r="AE16" i="13"/>
  <c r="AF16" i="13"/>
  <c r="AA16" i="13"/>
  <c r="AB16" i="13"/>
  <c r="AG10" i="13"/>
  <c r="AG9" i="13"/>
  <c r="AG15" i="13"/>
  <c r="AG4" i="13"/>
  <c r="AG12" i="13"/>
  <c r="AG5" i="13"/>
  <c r="AG3" i="13"/>
  <c r="AG49" i="13"/>
  <c r="AG50" i="13"/>
  <c r="A50" i="13" s="1"/>
  <c r="AG51" i="13"/>
  <c r="AG54" i="13"/>
  <c r="AG57" i="13"/>
  <c r="AG58" i="13"/>
  <c r="L16" i="13"/>
  <c r="T16" i="13"/>
  <c r="E16" i="13"/>
  <c r="M16" i="13"/>
  <c r="U16" i="13"/>
  <c r="J16" i="13"/>
  <c r="R16" i="13"/>
  <c r="Z16" i="13"/>
  <c r="F16" i="13"/>
  <c r="Q16" i="13"/>
  <c r="G16" i="13"/>
  <c r="S16" i="13"/>
  <c r="O16" i="13"/>
  <c r="V16" i="13"/>
  <c r="W16" i="13"/>
  <c r="I16" i="13"/>
  <c r="H16" i="13"/>
  <c r="D16" i="13"/>
  <c r="K16" i="13"/>
  <c r="N16" i="13"/>
  <c r="X16" i="13"/>
  <c r="Y16" i="13"/>
  <c r="P16" i="13"/>
  <c r="AC60" i="13"/>
  <c r="AE60" i="13"/>
  <c r="AB60" i="13"/>
  <c r="AA60" i="13"/>
  <c r="B17" i="13"/>
  <c r="AD17" i="13" s="1"/>
  <c r="B61" i="13"/>
  <c r="C16" i="13"/>
  <c r="C61" i="13" s="1"/>
  <c r="O60" i="13"/>
  <c r="H60" i="13"/>
  <c r="M60" i="13"/>
  <c r="E60" i="13"/>
  <c r="J60" i="13"/>
  <c r="L60" i="13"/>
  <c r="N60" i="13"/>
  <c r="G60" i="13"/>
  <c r="P60" i="13"/>
  <c r="I60" i="13"/>
  <c r="D60" i="13"/>
  <c r="Q60" i="13"/>
  <c r="F60" i="13"/>
  <c r="K60" i="13"/>
  <c r="R60" i="13"/>
  <c r="S60" i="13"/>
  <c r="T60" i="13"/>
  <c r="U60" i="13"/>
  <c r="V60" i="13"/>
  <c r="W60" i="13"/>
  <c r="X60" i="13"/>
  <c r="Y60" i="13"/>
  <c r="Z60" i="13"/>
  <c r="A57" i="13" l="1"/>
  <c r="A49" i="13"/>
  <c r="A51" i="13"/>
  <c r="A58" i="13"/>
  <c r="A54" i="13"/>
  <c r="AG59" i="13"/>
  <c r="A59" i="13" s="1"/>
  <c r="AG44" i="13"/>
  <c r="AG53" i="13"/>
  <c r="A53" i="13" s="1"/>
  <c r="AG14" i="13"/>
  <c r="AG7" i="13"/>
  <c r="AG60" i="13"/>
  <c r="A60" i="13" s="1"/>
  <c r="AG52" i="13"/>
  <c r="A52" i="13" s="1"/>
  <c r="AG6" i="13"/>
  <c r="AG13" i="13"/>
  <c r="AG56" i="13"/>
  <c r="A56" i="13" s="1"/>
  <c r="AG48" i="13"/>
  <c r="A48" i="13" s="1"/>
  <c r="AG16" i="13"/>
  <c r="AG55" i="13"/>
  <c r="A55" i="13" s="1"/>
  <c r="AG11" i="13"/>
  <c r="AG8" i="13"/>
  <c r="AF61" i="13"/>
  <c r="AD61" i="13"/>
  <c r="AC17" i="13"/>
  <c r="AE17" i="13"/>
  <c r="AF17" i="13"/>
  <c r="AB17" i="13"/>
  <c r="AA17" i="13"/>
  <c r="AG17" i="13"/>
  <c r="H17" i="13"/>
  <c r="P17" i="13"/>
  <c r="X17" i="13"/>
  <c r="I17" i="13"/>
  <c r="Q17" i="13"/>
  <c r="Y17" i="13"/>
  <c r="F17" i="13"/>
  <c r="N17" i="13"/>
  <c r="V17" i="13"/>
  <c r="O17" i="13"/>
  <c r="R17" i="13"/>
  <c r="L17" i="13"/>
  <c r="Z17" i="13"/>
  <c r="K17" i="13"/>
  <c r="M17" i="13"/>
  <c r="U17" i="13"/>
  <c r="J17" i="13"/>
  <c r="T17" i="13"/>
  <c r="S17" i="13"/>
  <c r="D17" i="13"/>
  <c r="G17" i="13"/>
  <c r="W17" i="13"/>
  <c r="E17" i="13"/>
  <c r="AA61" i="13"/>
  <c r="AC61" i="13"/>
  <c r="AG61" i="13"/>
  <c r="AE61" i="13"/>
  <c r="AB61" i="13"/>
  <c r="E61" i="13"/>
  <c r="Q61" i="13"/>
  <c r="M61" i="13"/>
  <c r="H61" i="13"/>
  <c r="O61" i="13"/>
  <c r="P61" i="13"/>
  <c r="K61" i="13"/>
  <c r="F61" i="13"/>
  <c r="I61" i="13"/>
  <c r="N61" i="13"/>
  <c r="J61" i="13"/>
  <c r="D61" i="13"/>
  <c r="G61" i="13"/>
  <c r="L61" i="13"/>
  <c r="R61" i="13"/>
  <c r="S61" i="13"/>
  <c r="T61" i="13"/>
  <c r="U61" i="13"/>
  <c r="V61" i="13"/>
  <c r="W61" i="13"/>
  <c r="X61" i="13"/>
  <c r="Y61" i="13"/>
  <c r="Z61" i="13"/>
  <c r="B18" i="13"/>
  <c r="AD18" i="13" s="1"/>
  <c r="B62" i="13"/>
  <c r="C17" i="13"/>
  <c r="C62" i="13" s="1"/>
  <c r="A61" i="13" l="1"/>
  <c r="AF62" i="13"/>
  <c r="AD62" i="13"/>
  <c r="AC18" i="13"/>
  <c r="AE18" i="13"/>
  <c r="AB18" i="13"/>
  <c r="AF18" i="13"/>
  <c r="AA18" i="13"/>
  <c r="AG18" i="13"/>
  <c r="L18" i="13"/>
  <c r="T18" i="13"/>
  <c r="E18" i="13"/>
  <c r="M18" i="13"/>
  <c r="U18" i="13"/>
  <c r="J18" i="13"/>
  <c r="R18" i="13"/>
  <c r="Z18" i="13"/>
  <c r="N18" i="13"/>
  <c r="Y18" i="13"/>
  <c r="O18" i="13"/>
  <c r="I18" i="13"/>
  <c r="W18" i="13"/>
  <c r="F18" i="13"/>
  <c r="X18" i="13"/>
  <c r="G18" i="13"/>
  <c r="P18" i="13"/>
  <c r="D18" i="13"/>
  <c r="Q18" i="13"/>
  <c r="S18" i="13"/>
  <c r="V18" i="13"/>
  <c r="K18" i="13"/>
  <c r="H18" i="13"/>
  <c r="AB62" i="13"/>
  <c r="AA62" i="13"/>
  <c r="AC62" i="13"/>
  <c r="AG62" i="13"/>
  <c r="AE62" i="13"/>
  <c r="B19" i="13"/>
  <c r="AD19" i="13" s="1"/>
  <c r="B63" i="13"/>
  <c r="C18" i="13"/>
  <c r="C63" i="13" s="1"/>
  <c r="S62" i="13"/>
  <c r="D62" i="13"/>
  <c r="H62" i="13"/>
  <c r="L62" i="13"/>
  <c r="J62" i="13"/>
  <c r="M62" i="13"/>
  <c r="O62" i="13"/>
  <c r="R62" i="13"/>
  <c r="Q62" i="13"/>
  <c r="K62" i="13"/>
  <c r="F62" i="13"/>
  <c r="P62" i="13"/>
  <c r="E62" i="13"/>
  <c r="N62" i="13"/>
  <c r="G62" i="13"/>
  <c r="I62" i="13"/>
  <c r="T62" i="13"/>
  <c r="U62" i="13"/>
  <c r="V62" i="13"/>
  <c r="W62" i="13"/>
  <c r="X62" i="13"/>
  <c r="Y62" i="13"/>
  <c r="Z62" i="13"/>
  <c r="A62" i="13" l="1"/>
  <c r="AF63" i="13"/>
  <c r="AD63" i="13"/>
  <c r="AB19" i="13"/>
  <c r="AC19" i="13"/>
  <c r="AA19" i="13"/>
  <c r="AE19" i="13"/>
  <c r="AF19" i="13"/>
  <c r="AG19" i="13"/>
  <c r="H19" i="13"/>
  <c r="P19" i="13"/>
  <c r="X19" i="13"/>
  <c r="I19" i="13"/>
  <c r="Q19" i="13"/>
  <c r="Y19" i="13"/>
  <c r="F19" i="13"/>
  <c r="N19" i="13"/>
  <c r="V19" i="13"/>
  <c r="K19" i="13"/>
  <c r="W19" i="13"/>
  <c r="L19" i="13"/>
  <c r="Z19" i="13"/>
  <c r="G19" i="13"/>
  <c r="T19" i="13"/>
  <c r="R19" i="13"/>
  <c r="S19" i="13"/>
  <c r="E19" i="13"/>
  <c r="U19" i="13"/>
  <c r="D19" i="13"/>
  <c r="J19" i="13"/>
  <c r="O19" i="13"/>
  <c r="M19" i="13"/>
  <c r="AE63" i="13"/>
  <c r="AB63" i="13"/>
  <c r="AG63" i="13"/>
  <c r="AA63" i="13"/>
  <c r="AC63" i="13"/>
  <c r="H63" i="13"/>
  <c r="L63" i="13"/>
  <c r="F63" i="13"/>
  <c r="I63" i="13"/>
  <c r="T63" i="13"/>
  <c r="N63" i="13"/>
  <c r="R63" i="13"/>
  <c r="K63" i="13"/>
  <c r="S63" i="13"/>
  <c r="P63" i="13"/>
  <c r="G63" i="13"/>
  <c r="M63" i="13"/>
  <c r="E63" i="13"/>
  <c r="Q63" i="13"/>
  <c r="J63" i="13"/>
  <c r="O63" i="13"/>
  <c r="D63" i="13"/>
  <c r="U63" i="13"/>
  <c r="V63" i="13"/>
  <c r="W63" i="13"/>
  <c r="X63" i="13"/>
  <c r="Y63" i="13"/>
  <c r="Z63" i="13"/>
  <c r="B20" i="13"/>
  <c r="AD20" i="13" s="1"/>
  <c r="B64" i="13"/>
  <c r="C19" i="13"/>
  <c r="C64" i="13" s="1"/>
  <c r="A63" i="13" l="1"/>
  <c r="AF64" i="13"/>
  <c r="AD64" i="13"/>
  <c r="AC20" i="13"/>
  <c r="AA20" i="13"/>
  <c r="AB20" i="13"/>
  <c r="AE20" i="13"/>
  <c r="AF20" i="13"/>
  <c r="AG20" i="13"/>
  <c r="L20" i="13"/>
  <c r="T20" i="13"/>
  <c r="E20" i="13"/>
  <c r="M20" i="13"/>
  <c r="U20" i="13"/>
  <c r="J20" i="13"/>
  <c r="R20" i="13"/>
  <c r="Z20" i="13"/>
  <c r="H20" i="13"/>
  <c r="V20" i="13"/>
  <c r="I20" i="13"/>
  <c r="W20" i="13"/>
  <c r="F20" i="13"/>
  <c r="Q20" i="13"/>
  <c r="K20" i="13"/>
  <c r="N20" i="13"/>
  <c r="S20" i="13"/>
  <c r="Y20" i="13"/>
  <c r="G20" i="13"/>
  <c r="O20" i="13"/>
  <c r="P20" i="13"/>
  <c r="X20" i="13"/>
  <c r="D20" i="13"/>
  <c r="AC64" i="13"/>
  <c r="AG64" i="13"/>
  <c r="AB64" i="13"/>
  <c r="AA64" i="13"/>
  <c r="AE64" i="13"/>
  <c r="B21" i="13"/>
  <c r="AD21" i="13" s="1"/>
  <c r="B65" i="13"/>
  <c r="C20" i="13"/>
  <c r="C65" i="13" s="1"/>
  <c r="G64" i="13"/>
  <c r="D64" i="13"/>
  <c r="L64" i="13"/>
  <c r="E64" i="13"/>
  <c r="Q64" i="13"/>
  <c r="R64" i="13"/>
  <c r="N64" i="13"/>
  <c r="O64" i="13"/>
  <c r="T64" i="13"/>
  <c r="M64" i="13"/>
  <c r="H64" i="13"/>
  <c r="I64" i="13"/>
  <c r="P64" i="13"/>
  <c r="U64" i="13"/>
  <c r="J64" i="13"/>
  <c r="K64" i="13"/>
  <c r="F64" i="13"/>
  <c r="S64" i="13"/>
  <c r="V64" i="13"/>
  <c r="W64" i="13"/>
  <c r="X64" i="13"/>
  <c r="Y64" i="13"/>
  <c r="Z64" i="13"/>
  <c r="A64" i="13" l="1"/>
  <c r="AF65" i="13"/>
  <c r="AD65" i="13"/>
  <c r="AF21" i="13"/>
  <c r="AE21" i="13"/>
  <c r="AA21" i="13"/>
  <c r="AB21" i="13"/>
  <c r="AC21" i="13"/>
  <c r="AG21" i="13"/>
  <c r="H21" i="13"/>
  <c r="P21" i="13"/>
  <c r="X21" i="13"/>
  <c r="I21" i="13"/>
  <c r="Q21" i="13"/>
  <c r="Y21" i="13"/>
  <c r="F21" i="13"/>
  <c r="N21" i="13"/>
  <c r="V21" i="13"/>
  <c r="E21" i="13"/>
  <c r="S21" i="13"/>
  <c r="G21" i="13"/>
  <c r="T21" i="13"/>
  <c r="O21" i="13"/>
  <c r="W21" i="13"/>
  <c r="Z21" i="13"/>
  <c r="L21" i="13"/>
  <c r="J21" i="13"/>
  <c r="M21" i="13"/>
  <c r="D21" i="13"/>
  <c r="R21" i="13"/>
  <c r="K21" i="13"/>
  <c r="U21" i="13"/>
  <c r="AB65" i="13"/>
  <c r="AC65" i="13"/>
  <c r="AA65" i="13"/>
  <c r="AE65" i="13"/>
  <c r="AG65" i="13"/>
  <c r="D65" i="13"/>
  <c r="F65" i="13"/>
  <c r="K65" i="13"/>
  <c r="E65" i="13"/>
  <c r="O65" i="13"/>
  <c r="L65" i="13"/>
  <c r="N65" i="13"/>
  <c r="P65" i="13"/>
  <c r="M65" i="13"/>
  <c r="U65" i="13"/>
  <c r="T65" i="13"/>
  <c r="V65" i="13"/>
  <c r="Q65" i="13"/>
  <c r="H65" i="13"/>
  <c r="I65" i="13"/>
  <c r="G65" i="13"/>
  <c r="R65" i="13"/>
  <c r="S65" i="13"/>
  <c r="J65" i="13"/>
  <c r="W65" i="13"/>
  <c r="X65" i="13"/>
  <c r="Y65" i="13"/>
  <c r="Z65" i="13"/>
  <c r="B22" i="13"/>
  <c r="AD22" i="13" s="1"/>
  <c r="B66" i="13"/>
  <c r="C21" i="13"/>
  <c r="C66" i="13" s="1"/>
  <c r="A65" i="13" l="1"/>
  <c r="AF66" i="13"/>
  <c r="AD66" i="13"/>
  <c r="AC22" i="13"/>
  <c r="AA22" i="13"/>
  <c r="AE22" i="13"/>
  <c r="AF22" i="13"/>
  <c r="AB22" i="13"/>
  <c r="AG22" i="13"/>
  <c r="L22" i="13"/>
  <c r="T22" i="13"/>
  <c r="E22" i="13"/>
  <c r="M22" i="13"/>
  <c r="U22" i="13"/>
  <c r="J22" i="13"/>
  <c r="R22" i="13"/>
  <c r="Z22" i="13"/>
  <c r="P22" i="13"/>
  <c r="F22" i="13"/>
  <c r="Q22" i="13"/>
  <c r="N22" i="13"/>
  <c r="Y22" i="13"/>
  <c r="O22" i="13"/>
  <c r="D22" i="13"/>
  <c r="S22" i="13"/>
  <c r="G22" i="13"/>
  <c r="X22" i="13"/>
  <c r="H22" i="13"/>
  <c r="I22" i="13"/>
  <c r="V22" i="13"/>
  <c r="W22" i="13"/>
  <c r="K22" i="13"/>
  <c r="AG66" i="13"/>
  <c r="AC66" i="13"/>
  <c r="AB66" i="13"/>
  <c r="AA66" i="13"/>
  <c r="AE66" i="13"/>
  <c r="B23" i="13"/>
  <c r="AD23" i="13" s="1"/>
  <c r="B67" i="13"/>
  <c r="C22" i="13"/>
  <c r="C67" i="13" s="1"/>
  <c r="T66" i="13"/>
  <c r="P66" i="13"/>
  <c r="Q66" i="13"/>
  <c r="U66" i="13"/>
  <c r="F66" i="13"/>
  <c r="I66" i="13"/>
  <c r="J66" i="13"/>
  <c r="E66" i="13"/>
  <c r="V66" i="13"/>
  <c r="K66" i="13"/>
  <c r="W66" i="13"/>
  <c r="D66" i="13"/>
  <c r="G66" i="13"/>
  <c r="O66" i="13"/>
  <c r="R66" i="13"/>
  <c r="M66" i="13"/>
  <c r="H66" i="13"/>
  <c r="S66" i="13"/>
  <c r="N66" i="13"/>
  <c r="L66" i="13"/>
  <c r="X66" i="13"/>
  <c r="Y66" i="13"/>
  <c r="Z66" i="13"/>
  <c r="A66" i="13" l="1"/>
  <c r="AF67" i="13"/>
  <c r="AD67" i="13"/>
  <c r="AE23" i="13"/>
  <c r="AA23" i="13"/>
  <c r="AB23" i="13"/>
  <c r="AC23" i="13"/>
  <c r="AF23" i="13"/>
  <c r="AG23" i="13"/>
  <c r="H23" i="13"/>
  <c r="P23" i="13"/>
  <c r="X23" i="13"/>
  <c r="I23" i="13"/>
  <c r="Q23" i="13"/>
  <c r="Y23" i="13"/>
  <c r="F23" i="13"/>
  <c r="N23" i="13"/>
  <c r="V23" i="13"/>
  <c r="M23" i="13"/>
  <c r="O23" i="13"/>
  <c r="K23" i="13"/>
  <c r="W23" i="13"/>
  <c r="G23" i="13"/>
  <c r="J23" i="13"/>
  <c r="D23" i="13"/>
  <c r="S23" i="13"/>
  <c r="E23" i="13"/>
  <c r="R23" i="13"/>
  <c r="L23" i="13"/>
  <c r="U23" i="13"/>
  <c r="Z23" i="13"/>
  <c r="T23" i="13"/>
  <c r="AG67" i="13"/>
  <c r="AA67" i="13"/>
  <c r="AB67" i="13"/>
  <c r="AE67" i="13"/>
  <c r="AC67" i="13"/>
  <c r="Q67" i="13"/>
  <c r="U67" i="13"/>
  <c r="L67" i="13"/>
  <c r="P67" i="13"/>
  <c r="I67" i="13"/>
  <c r="J67" i="13"/>
  <c r="F67" i="13"/>
  <c r="N67" i="13"/>
  <c r="R67" i="13"/>
  <c r="V67" i="13"/>
  <c r="O67" i="13"/>
  <c r="D67" i="13"/>
  <c r="T67" i="13"/>
  <c r="M67" i="13"/>
  <c r="E67" i="13"/>
  <c r="K67" i="13"/>
  <c r="G67" i="13"/>
  <c r="H67" i="13"/>
  <c r="S67" i="13"/>
  <c r="W67" i="13"/>
  <c r="X67" i="13"/>
  <c r="Y67" i="13"/>
  <c r="Z67" i="13"/>
  <c r="B24" i="13"/>
  <c r="AD24" i="13" s="1"/>
  <c r="B68" i="13"/>
  <c r="C23" i="13"/>
  <c r="C68" i="13" s="1"/>
  <c r="A67" i="13" l="1"/>
  <c r="AF68" i="13"/>
  <c r="AD68" i="13"/>
  <c r="AC24" i="13"/>
  <c r="AE24" i="13"/>
  <c r="AB24" i="13"/>
  <c r="AF24" i="13"/>
  <c r="AA24" i="13"/>
  <c r="AG24" i="13"/>
  <c r="L24" i="13"/>
  <c r="T24" i="13"/>
  <c r="E24" i="13"/>
  <c r="M24" i="13"/>
  <c r="U24" i="13"/>
  <c r="J24" i="13"/>
  <c r="R24" i="13"/>
  <c r="Z24" i="13"/>
  <c r="K24" i="13"/>
  <c r="X24" i="13"/>
  <c r="N24" i="13"/>
  <c r="Y24" i="13"/>
  <c r="H24" i="13"/>
  <c r="V24" i="13"/>
  <c r="S24" i="13"/>
  <c r="W24" i="13"/>
  <c r="I24" i="13"/>
  <c r="O24" i="13"/>
  <c r="P24" i="13"/>
  <c r="Q24" i="13"/>
  <c r="F24" i="13"/>
  <c r="G24" i="13"/>
  <c r="D24" i="13"/>
  <c r="AC68" i="13"/>
  <c r="AE68" i="13"/>
  <c r="AA68" i="13"/>
  <c r="AG68" i="13"/>
  <c r="AB68" i="13"/>
  <c r="B25" i="13"/>
  <c r="AD25" i="13" s="1"/>
  <c r="B69" i="13"/>
  <c r="C24" i="13"/>
  <c r="C69" i="13" s="1"/>
  <c r="P68" i="13"/>
  <c r="U68" i="13"/>
  <c r="N68" i="13"/>
  <c r="J68" i="13"/>
  <c r="K68" i="13"/>
  <c r="H68" i="13"/>
  <c r="E68" i="13"/>
  <c r="F68" i="13"/>
  <c r="X68" i="13"/>
  <c r="M68" i="13"/>
  <c r="I68" i="13"/>
  <c r="W68" i="13"/>
  <c r="L68" i="13"/>
  <c r="V68" i="13"/>
  <c r="Q68" i="13"/>
  <c r="R68" i="13"/>
  <c r="G68" i="13"/>
  <c r="Y68" i="13"/>
  <c r="T68" i="13"/>
  <c r="O68" i="13"/>
  <c r="D68" i="13"/>
  <c r="S68" i="13"/>
  <c r="Z68" i="13"/>
  <c r="A68" i="13" l="1"/>
  <c r="AF69" i="13"/>
  <c r="AD69" i="13"/>
  <c r="AC25" i="13"/>
  <c r="AF25" i="13"/>
  <c r="AA25" i="13"/>
  <c r="AB25" i="13"/>
  <c r="AE25" i="13"/>
  <c r="AG25" i="13"/>
  <c r="H25" i="13"/>
  <c r="P25" i="13"/>
  <c r="X25" i="13"/>
  <c r="I25" i="13"/>
  <c r="Q25" i="13"/>
  <c r="Y25" i="13"/>
  <c r="F25" i="13"/>
  <c r="N25" i="13"/>
  <c r="V25" i="13"/>
  <c r="J25" i="13"/>
  <c r="U25" i="13"/>
  <c r="K25" i="13"/>
  <c r="W25" i="13"/>
  <c r="E25" i="13"/>
  <c r="S25" i="13"/>
  <c r="M25" i="13"/>
  <c r="O25" i="13"/>
  <c r="Z25" i="13"/>
  <c r="R25" i="13"/>
  <c r="T25" i="13"/>
  <c r="G25" i="13"/>
  <c r="L25" i="13"/>
  <c r="D25" i="13"/>
  <c r="AA69" i="13"/>
  <c r="AB69" i="13"/>
  <c r="AE69" i="13"/>
  <c r="AG69" i="13"/>
  <c r="AC69" i="13"/>
  <c r="T69" i="13"/>
  <c r="V69" i="13"/>
  <c r="H69" i="13"/>
  <c r="J69" i="13"/>
  <c r="Q69" i="13"/>
  <c r="D69" i="13"/>
  <c r="X69" i="13"/>
  <c r="N69" i="13"/>
  <c r="G69" i="13"/>
  <c r="I69" i="13"/>
  <c r="M69" i="13"/>
  <c r="Z69" i="13"/>
  <c r="P69" i="13"/>
  <c r="K69" i="13"/>
  <c r="R69" i="13"/>
  <c r="S69" i="13"/>
  <c r="E69" i="13"/>
  <c r="O69" i="13"/>
  <c r="Y69" i="13"/>
  <c r="W69" i="13"/>
  <c r="U69" i="13"/>
  <c r="F69" i="13"/>
  <c r="L69" i="13"/>
  <c r="B26" i="13"/>
  <c r="AD26" i="13" s="1"/>
  <c r="B70" i="13"/>
  <c r="C25" i="13"/>
  <c r="C70" i="13" s="1"/>
  <c r="A69" i="13" l="1"/>
  <c r="AF70" i="13"/>
  <c r="AD70" i="13"/>
  <c r="AC26" i="13"/>
  <c r="AA26" i="13"/>
  <c r="AB26" i="13"/>
  <c r="AE26" i="13"/>
  <c r="AF26" i="13"/>
  <c r="AG26" i="13"/>
  <c r="E26" i="13"/>
  <c r="M26" i="13"/>
  <c r="U26" i="13"/>
  <c r="J26" i="13"/>
  <c r="R26" i="13"/>
  <c r="Z26" i="13"/>
  <c r="F26" i="13"/>
  <c r="P26" i="13"/>
  <c r="G26" i="13"/>
  <c r="Q26" i="13"/>
  <c r="N26" i="13"/>
  <c r="X26" i="13"/>
  <c r="V26" i="13"/>
  <c r="H26" i="13"/>
  <c r="W26" i="13"/>
  <c r="L26" i="13"/>
  <c r="D26" i="13"/>
  <c r="S26" i="13"/>
  <c r="T26" i="13"/>
  <c r="Y26" i="13"/>
  <c r="I26" i="13"/>
  <c r="O26" i="13"/>
  <c r="K26" i="13"/>
  <c r="AB70" i="13"/>
  <c r="AA70" i="13"/>
  <c r="AC70" i="13"/>
  <c r="AE70" i="13"/>
  <c r="AG70" i="13"/>
  <c r="B27" i="13"/>
  <c r="AD27" i="13" s="1"/>
  <c r="B71" i="13"/>
  <c r="C26" i="13"/>
  <c r="C71" i="13" s="1"/>
  <c r="L70" i="13"/>
  <c r="U70" i="13"/>
  <c r="O70" i="13"/>
  <c r="Z70" i="13"/>
  <c r="I70" i="13"/>
  <c r="K70" i="13"/>
  <c r="M70" i="13"/>
  <c r="F70" i="13"/>
  <c r="Q70" i="13"/>
  <c r="Y70" i="13"/>
  <c r="J70" i="13"/>
  <c r="T70" i="13"/>
  <c r="H70" i="13"/>
  <c r="X70" i="13"/>
  <c r="E70" i="13"/>
  <c r="P70" i="13"/>
  <c r="N70" i="13"/>
  <c r="D70" i="13"/>
  <c r="R70" i="13"/>
  <c r="V70" i="13"/>
  <c r="S70" i="13"/>
  <c r="W70" i="13"/>
  <c r="G70" i="13"/>
  <c r="A70" i="13" l="1"/>
  <c r="AF71" i="13"/>
  <c r="AD71" i="13"/>
  <c r="AA27" i="13"/>
  <c r="AF27" i="13"/>
  <c r="AB27" i="13"/>
  <c r="AE27" i="13"/>
  <c r="AC27" i="13"/>
  <c r="AG27" i="13"/>
  <c r="F27" i="13"/>
  <c r="H27" i="13"/>
  <c r="P27" i="13"/>
  <c r="X27" i="13"/>
  <c r="I27" i="13"/>
  <c r="Q27" i="13"/>
  <c r="Y27" i="13"/>
  <c r="E27" i="13"/>
  <c r="N27" i="13"/>
  <c r="V27" i="13"/>
  <c r="J27" i="13"/>
  <c r="U27" i="13"/>
  <c r="K27" i="13"/>
  <c r="W27" i="13"/>
  <c r="O27" i="13"/>
  <c r="M27" i="13"/>
  <c r="R27" i="13"/>
  <c r="S27" i="13"/>
  <c r="Z27" i="13"/>
  <c r="D27" i="13"/>
  <c r="G27" i="13"/>
  <c r="L27" i="13"/>
  <c r="T27" i="13"/>
  <c r="AE71" i="13"/>
  <c r="AB71" i="13"/>
  <c r="AG71" i="13"/>
  <c r="AA71" i="13"/>
  <c r="AC71" i="13"/>
  <c r="P71" i="13"/>
  <c r="O71" i="13"/>
  <c r="U71" i="13"/>
  <c r="F71" i="13"/>
  <c r="R71" i="13"/>
  <c r="T71" i="13"/>
  <c r="D71" i="13"/>
  <c r="N71" i="13"/>
  <c r="X71" i="13"/>
  <c r="K71" i="13"/>
  <c r="I71" i="13"/>
  <c r="E71" i="13"/>
  <c r="W71" i="13"/>
  <c r="M71" i="13"/>
  <c r="H71" i="13"/>
  <c r="G71" i="13"/>
  <c r="Q71" i="13"/>
  <c r="S71" i="13"/>
  <c r="Z71" i="13"/>
  <c r="Y71" i="13"/>
  <c r="L71" i="13"/>
  <c r="J71" i="13"/>
  <c r="V71" i="13"/>
  <c r="B28" i="13"/>
  <c r="AD28" i="13" s="1"/>
  <c r="B72" i="13"/>
  <c r="C27" i="13"/>
  <c r="C72" i="13" s="1"/>
  <c r="A71" i="13" l="1"/>
  <c r="AF72" i="13"/>
  <c r="AD72" i="13"/>
  <c r="AC28" i="13"/>
  <c r="AE28" i="13"/>
  <c r="AF28" i="13"/>
  <c r="AA28" i="13"/>
  <c r="AB28" i="13"/>
  <c r="AG28" i="13"/>
  <c r="E28" i="13"/>
  <c r="M28" i="13"/>
  <c r="U28" i="13"/>
  <c r="J28" i="13"/>
  <c r="R28" i="13"/>
  <c r="Z28" i="13"/>
  <c r="F28" i="13"/>
  <c r="P28" i="13"/>
  <c r="G28" i="13"/>
  <c r="Q28" i="13"/>
  <c r="K28" i="13"/>
  <c r="V28" i="13"/>
  <c r="W28" i="13"/>
  <c r="D28" i="13"/>
  <c r="I28" i="13"/>
  <c r="H28" i="13"/>
  <c r="X28" i="13"/>
  <c r="Y28" i="13"/>
  <c r="N28" i="13"/>
  <c r="O28" i="13"/>
  <c r="S28" i="13"/>
  <c r="T28" i="13"/>
  <c r="L28" i="13"/>
  <c r="AE72" i="13"/>
  <c r="AG72" i="13"/>
  <c r="AB72" i="13"/>
  <c r="AA72" i="13"/>
  <c r="AC72" i="13"/>
  <c r="B29" i="13"/>
  <c r="AD29" i="13" s="1"/>
  <c r="B73" i="13"/>
  <c r="C28" i="13"/>
  <c r="C73" i="13" s="1"/>
  <c r="W72" i="13"/>
  <c r="E72" i="13"/>
  <c r="S72" i="13"/>
  <c r="L72" i="13"/>
  <c r="Q72" i="13"/>
  <c r="F72" i="13"/>
  <c r="T72" i="13"/>
  <c r="G72" i="13"/>
  <c r="P72" i="13"/>
  <c r="J72" i="13"/>
  <c r="M72" i="13"/>
  <c r="O72" i="13"/>
  <c r="X72" i="13"/>
  <c r="K72" i="13"/>
  <c r="H72" i="13"/>
  <c r="N72" i="13"/>
  <c r="Y72" i="13"/>
  <c r="U72" i="13"/>
  <c r="V72" i="13"/>
  <c r="D72" i="13"/>
  <c r="R72" i="13"/>
  <c r="I72" i="13"/>
  <c r="Z72" i="13"/>
  <c r="A72" i="13" l="1"/>
  <c r="AF73" i="13"/>
  <c r="AD73" i="13"/>
  <c r="AE29" i="13"/>
  <c r="AA29" i="13"/>
  <c r="AC29" i="13"/>
  <c r="AB29" i="13"/>
  <c r="AF29" i="13"/>
  <c r="AG29" i="13"/>
  <c r="I29" i="13"/>
  <c r="Q29" i="13"/>
  <c r="Y29" i="13"/>
  <c r="F29" i="13"/>
  <c r="N29" i="13"/>
  <c r="V29" i="13"/>
  <c r="J29" i="13"/>
  <c r="T29" i="13"/>
  <c r="K29" i="13"/>
  <c r="U29" i="13"/>
  <c r="O29" i="13"/>
  <c r="Z29" i="13"/>
  <c r="L29" i="13"/>
  <c r="P29" i="13"/>
  <c r="M29" i="13"/>
  <c r="D29" i="13"/>
  <c r="S29" i="13"/>
  <c r="E29" i="13"/>
  <c r="W29" i="13"/>
  <c r="G29" i="13"/>
  <c r="H29" i="13"/>
  <c r="R29" i="13"/>
  <c r="X29" i="13"/>
  <c r="AB73" i="13"/>
  <c r="AA73" i="13"/>
  <c r="AC73" i="13"/>
  <c r="AE73" i="13"/>
  <c r="AG73" i="13"/>
  <c r="B30" i="13"/>
  <c r="AD30" i="13" s="1"/>
  <c r="B74" i="13"/>
  <c r="C29" i="13"/>
  <c r="C74" i="13" s="1"/>
  <c r="M73" i="13"/>
  <c r="V73" i="13"/>
  <c r="Z73" i="13"/>
  <c r="K73" i="13"/>
  <c r="F73" i="13"/>
  <c r="U73" i="13"/>
  <c r="G73" i="13"/>
  <c r="W73" i="13"/>
  <c r="D73" i="13"/>
  <c r="H73" i="13"/>
  <c r="X73" i="13"/>
  <c r="N73" i="13"/>
  <c r="Y73" i="13"/>
  <c r="J73" i="13"/>
  <c r="L73" i="13"/>
  <c r="R73" i="13"/>
  <c r="O73" i="13"/>
  <c r="Q73" i="13"/>
  <c r="T73" i="13"/>
  <c r="I73" i="13"/>
  <c r="P73" i="13"/>
  <c r="S73" i="13"/>
  <c r="E73" i="13"/>
  <c r="A73" i="13" l="1"/>
  <c r="AF74" i="13"/>
  <c r="AD74" i="13"/>
  <c r="AC30" i="13"/>
  <c r="AA30" i="13"/>
  <c r="AE30" i="13"/>
  <c r="AB30" i="13"/>
  <c r="AF30" i="13"/>
  <c r="AG30" i="13"/>
  <c r="E30" i="13"/>
  <c r="M30" i="13"/>
  <c r="U30" i="13"/>
  <c r="J30" i="13"/>
  <c r="R30" i="13"/>
  <c r="Z30" i="13"/>
  <c r="N30" i="13"/>
  <c r="X30" i="13"/>
  <c r="D30" i="13"/>
  <c r="O30" i="13"/>
  <c r="Y30" i="13"/>
  <c r="H30" i="13"/>
  <c r="S30" i="13"/>
  <c r="Q30" i="13"/>
  <c r="V30" i="13"/>
  <c r="T30" i="13"/>
  <c r="F30" i="13"/>
  <c r="I30" i="13"/>
  <c r="K30" i="13"/>
  <c r="G30" i="13"/>
  <c r="L30" i="13"/>
  <c r="P30" i="13"/>
  <c r="W30" i="13"/>
  <c r="AG74" i="13"/>
  <c r="AB74" i="13"/>
  <c r="AA74" i="13"/>
  <c r="AC74" i="13"/>
  <c r="AE74" i="13"/>
  <c r="B31" i="13"/>
  <c r="AD31" i="13" s="1"/>
  <c r="B75" i="13"/>
  <c r="C30" i="13"/>
  <c r="C75" i="13" s="1"/>
  <c r="D74" i="13"/>
  <c r="V74" i="13"/>
  <c r="Y74" i="13"/>
  <c r="F74" i="13"/>
  <c r="P74" i="13"/>
  <c r="N74" i="13"/>
  <c r="G74" i="13"/>
  <c r="M74" i="13"/>
  <c r="X74" i="13"/>
  <c r="Q74" i="13"/>
  <c r="W74" i="13"/>
  <c r="R74" i="13"/>
  <c r="T74" i="13"/>
  <c r="Z74" i="13"/>
  <c r="H74" i="13"/>
  <c r="K74" i="13"/>
  <c r="U74" i="13"/>
  <c r="S74" i="13"/>
  <c r="L74" i="13"/>
  <c r="J74" i="13"/>
  <c r="E74" i="13"/>
  <c r="I74" i="13"/>
  <c r="O74" i="13"/>
  <c r="A74" i="13" l="1"/>
  <c r="AF75" i="13"/>
  <c r="AD75" i="13"/>
  <c r="AC31" i="13"/>
  <c r="AF31" i="13"/>
  <c r="AA31" i="13"/>
  <c r="AB31" i="13"/>
  <c r="AE31" i="13"/>
  <c r="AG31" i="13"/>
  <c r="I31" i="13"/>
  <c r="Q31" i="13"/>
  <c r="Y31" i="13"/>
  <c r="F31" i="13"/>
  <c r="N31" i="13"/>
  <c r="V31" i="13"/>
  <c r="G31" i="13"/>
  <c r="R31" i="13"/>
  <c r="H31" i="13"/>
  <c r="S31" i="13"/>
  <c r="D31" i="13"/>
  <c r="L31" i="13"/>
  <c r="W31" i="13"/>
  <c r="E31" i="13"/>
  <c r="X31" i="13"/>
  <c r="J31" i="13"/>
  <c r="Z31" i="13"/>
  <c r="K31" i="13"/>
  <c r="O31" i="13"/>
  <c r="P31" i="13"/>
  <c r="U31" i="13"/>
  <c r="M31" i="13"/>
  <c r="T31" i="13"/>
  <c r="AE75" i="13"/>
  <c r="AB75" i="13"/>
  <c r="AC75" i="13"/>
  <c r="AG75" i="13"/>
  <c r="AA75" i="13"/>
  <c r="P75" i="13"/>
  <c r="K75" i="13"/>
  <c r="O75" i="13"/>
  <c r="V75" i="13"/>
  <c r="W75" i="13"/>
  <c r="Z75" i="13"/>
  <c r="X75" i="13"/>
  <c r="T75" i="13"/>
  <c r="I75" i="13"/>
  <c r="D75" i="13"/>
  <c r="E75" i="13"/>
  <c r="F75" i="13"/>
  <c r="J75" i="13"/>
  <c r="S75" i="13"/>
  <c r="H75" i="13"/>
  <c r="M75" i="13"/>
  <c r="Q75" i="13"/>
  <c r="U75" i="13"/>
  <c r="N75" i="13"/>
  <c r="G75" i="13"/>
  <c r="Y75" i="13"/>
  <c r="L75" i="13"/>
  <c r="R75" i="13"/>
  <c r="B32" i="13"/>
  <c r="AD32" i="13" s="1"/>
  <c r="B76" i="13"/>
  <c r="C31" i="13"/>
  <c r="C76" i="13" s="1"/>
  <c r="A75" i="13" l="1"/>
  <c r="AF76" i="13"/>
  <c r="AD76" i="13"/>
  <c r="AC32" i="13"/>
  <c r="AB32" i="13"/>
  <c r="AE32" i="13"/>
  <c r="AF32" i="13"/>
  <c r="AA32" i="13"/>
  <c r="AG32" i="13"/>
  <c r="E32" i="13"/>
  <c r="M32" i="13"/>
  <c r="U32" i="13"/>
  <c r="J32" i="13"/>
  <c r="R32" i="13"/>
  <c r="Z32" i="13"/>
  <c r="K32" i="13"/>
  <c r="V32" i="13"/>
  <c r="L32" i="13"/>
  <c r="W32" i="13"/>
  <c r="F32" i="13"/>
  <c r="P32" i="13"/>
  <c r="N32" i="13"/>
  <c r="Q32" i="13"/>
  <c r="O32" i="13"/>
  <c r="D32" i="13"/>
  <c r="T32" i="13"/>
  <c r="G32" i="13"/>
  <c r="X32" i="13"/>
  <c r="H32" i="13"/>
  <c r="I32" i="13"/>
  <c r="S32" i="13"/>
  <c r="Y32" i="13"/>
  <c r="AC76" i="13"/>
  <c r="AE76" i="13"/>
  <c r="AG76" i="13"/>
  <c r="AB76" i="13"/>
  <c r="AA76" i="13"/>
  <c r="N76" i="13"/>
  <c r="Q76" i="13"/>
  <c r="T76" i="13"/>
  <c r="R76" i="13"/>
  <c r="U76" i="13"/>
  <c r="J76" i="13"/>
  <c r="S76" i="13"/>
  <c r="V76" i="13"/>
  <c r="I76" i="13"/>
  <c r="Y76" i="13"/>
  <c r="G76" i="13"/>
  <c r="Z76" i="13"/>
  <c r="K76" i="13"/>
  <c r="E76" i="13"/>
  <c r="L76" i="13"/>
  <c r="M76" i="13"/>
  <c r="D76" i="13"/>
  <c r="O76" i="13"/>
  <c r="W76" i="13"/>
  <c r="H76" i="13"/>
  <c r="P76" i="13"/>
  <c r="F76" i="13"/>
  <c r="X76" i="13"/>
  <c r="B33" i="13"/>
  <c r="AD33" i="13" s="1"/>
  <c r="B77" i="13"/>
  <c r="C32" i="13"/>
  <c r="C77" i="13" s="1"/>
  <c r="A76" i="13" l="1"/>
  <c r="AF77" i="13"/>
  <c r="AD77" i="13"/>
  <c r="AA33" i="13"/>
  <c r="AE33" i="13"/>
  <c r="AB33" i="13"/>
  <c r="AC33" i="13"/>
  <c r="AF33" i="13"/>
  <c r="AG33" i="13"/>
  <c r="I33" i="13"/>
  <c r="Q33" i="13"/>
  <c r="Y33" i="13"/>
  <c r="F33" i="13"/>
  <c r="N33" i="13"/>
  <c r="V33" i="13"/>
  <c r="O33" i="13"/>
  <c r="Z33" i="13"/>
  <c r="E33" i="13"/>
  <c r="P33" i="13"/>
  <c r="J33" i="13"/>
  <c r="T33" i="13"/>
  <c r="S33" i="13"/>
  <c r="W33" i="13"/>
  <c r="U33" i="13"/>
  <c r="G33" i="13"/>
  <c r="K33" i="13"/>
  <c r="L33" i="13"/>
  <c r="M33" i="13"/>
  <c r="R33" i="13"/>
  <c r="D33" i="13"/>
  <c r="X33" i="13"/>
  <c r="H33" i="13"/>
  <c r="AA77" i="13"/>
  <c r="AE77" i="13"/>
  <c r="AC77" i="13"/>
  <c r="AG77" i="13"/>
  <c r="AB77" i="13"/>
  <c r="B34" i="13"/>
  <c r="AD34" i="13" s="1"/>
  <c r="B78" i="13"/>
  <c r="C33" i="13"/>
  <c r="C78" i="13" s="1"/>
  <c r="L77" i="13"/>
  <c r="N77" i="13"/>
  <c r="I77" i="13"/>
  <c r="P77" i="13"/>
  <c r="U77" i="13"/>
  <c r="Q77" i="13"/>
  <c r="T77" i="13"/>
  <c r="V77" i="13"/>
  <c r="Y77" i="13"/>
  <c r="K77" i="13"/>
  <c r="M77" i="13"/>
  <c r="D77" i="13"/>
  <c r="G77" i="13"/>
  <c r="J77" i="13"/>
  <c r="O77" i="13"/>
  <c r="S77" i="13"/>
  <c r="H77" i="13"/>
  <c r="F77" i="13"/>
  <c r="E77" i="13"/>
  <c r="W77" i="13"/>
  <c r="Z77" i="13"/>
  <c r="R77" i="13"/>
  <c r="X77" i="13"/>
  <c r="A77" i="13" l="1"/>
  <c r="AF78" i="13"/>
  <c r="AD78" i="13"/>
  <c r="AC34" i="13"/>
  <c r="AE34" i="13"/>
  <c r="AA34" i="13"/>
  <c r="AB34" i="13"/>
  <c r="AF34" i="13"/>
  <c r="AG34" i="13"/>
  <c r="E34" i="13"/>
  <c r="M34" i="13"/>
  <c r="U34" i="13"/>
  <c r="J34" i="13"/>
  <c r="R34" i="13"/>
  <c r="Z34" i="13"/>
  <c r="H34" i="13"/>
  <c r="S34" i="13"/>
  <c r="I34" i="13"/>
  <c r="T34" i="13"/>
  <c r="N34" i="13"/>
  <c r="X34" i="13"/>
  <c r="D34" i="13"/>
  <c r="G34" i="13"/>
  <c r="Y34" i="13"/>
  <c r="K34" i="13"/>
  <c r="L34" i="13"/>
  <c r="P34" i="13"/>
  <c r="Q34" i="13"/>
  <c r="F34" i="13"/>
  <c r="O34" i="13"/>
  <c r="V34" i="13"/>
  <c r="W34" i="13"/>
  <c r="AB78" i="13"/>
  <c r="AA78" i="13"/>
  <c r="AC78" i="13"/>
  <c r="AE78" i="13"/>
  <c r="AG78" i="13"/>
  <c r="B35" i="13"/>
  <c r="AD35" i="13" s="1"/>
  <c r="B79" i="13"/>
  <c r="C34" i="13"/>
  <c r="C79" i="13" s="1"/>
  <c r="R78" i="13"/>
  <c r="O78" i="13"/>
  <c r="K78" i="13"/>
  <c r="S78" i="13"/>
  <c r="G78" i="13"/>
  <c r="T78" i="13"/>
  <c r="Z78" i="13"/>
  <c r="M78" i="13"/>
  <c r="U78" i="13"/>
  <c r="W78" i="13"/>
  <c r="P78" i="13"/>
  <c r="I78" i="13"/>
  <c r="H78" i="13"/>
  <c r="F78" i="13"/>
  <c r="Q78" i="13"/>
  <c r="D78" i="13"/>
  <c r="N78" i="13"/>
  <c r="X78" i="13"/>
  <c r="Y78" i="13"/>
  <c r="L78" i="13"/>
  <c r="E78" i="13"/>
  <c r="J78" i="13"/>
  <c r="V78" i="13"/>
  <c r="A78" i="13" l="1"/>
  <c r="AF79" i="13"/>
  <c r="AD79" i="13"/>
  <c r="AF35" i="13"/>
  <c r="AB35" i="13"/>
  <c r="AC35" i="13"/>
  <c r="AE35" i="13"/>
  <c r="AA35" i="13"/>
  <c r="AG35" i="13"/>
  <c r="I35" i="13"/>
  <c r="Q35" i="13"/>
  <c r="Y35" i="13"/>
  <c r="F35" i="13"/>
  <c r="N35" i="13"/>
  <c r="V35" i="13"/>
  <c r="L35" i="13"/>
  <c r="W35" i="13"/>
  <c r="M35" i="13"/>
  <c r="X35" i="13"/>
  <c r="G35" i="13"/>
  <c r="R35" i="13"/>
  <c r="O35" i="13"/>
  <c r="P35" i="13"/>
  <c r="S35" i="13"/>
  <c r="E35" i="13"/>
  <c r="U35" i="13"/>
  <c r="D35" i="13"/>
  <c r="H35" i="13"/>
  <c r="Z35" i="13"/>
  <c r="T35" i="13"/>
  <c r="J35" i="13"/>
  <c r="K35" i="13"/>
  <c r="AE79" i="13"/>
  <c r="AG79" i="13"/>
  <c r="AA79" i="13"/>
  <c r="AB79" i="13"/>
  <c r="AC79" i="13"/>
  <c r="B36" i="13"/>
  <c r="AD36" i="13" s="1"/>
  <c r="B80" i="13"/>
  <c r="C35" i="13"/>
  <c r="C80" i="13" s="1"/>
  <c r="P79" i="13"/>
  <c r="S79" i="13"/>
  <c r="Q79" i="13"/>
  <c r="K79" i="13"/>
  <c r="G79" i="13"/>
  <c r="Y79" i="13"/>
  <c r="Z79" i="13"/>
  <c r="X79" i="13"/>
  <c r="F79" i="13"/>
  <c r="I79" i="13"/>
  <c r="V79" i="13"/>
  <c r="D79" i="13"/>
  <c r="L79" i="13"/>
  <c r="M79" i="13"/>
  <c r="H79" i="13"/>
  <c r="O79" i="13"/>
  <c r="J79" i="13"/>
  <c r="T79" i="13"/>
  <c r="N79" i="13"/>
  <c r="W79" i="13"/>
  <c r="R79" i="13"/>
  <c r="E79" i="13"/>
  <c r="U79" i="13"/>
  <c r="A79" i="13" l="1"/>
  <c r="AF80" i="13"/>
  <c r="AD80" i="13"/>
  <c r="AC36" i="13"/>
  <c r="AE36" i="13"/>
  <c r="AA36" i="13"/>
  <c r="AF36" i="13"/>
  <c r="AB36" i="13"/>
  <c r="AG36" i="13"/>
  <c r="E36" i="13"/>
  <c r="J36" i="13"/>
  <c r="F36" i="13"/>
  <c r="O36" i="13"/>
  <c r="W36" i="13"/>
  <c r="G36" i="13"/>
  <c r="P36" i="13"/>
  <c r="X36" i="13"/>
  <c r="K36" i="13"/>
  <c r="S36" i="13"/>
  <c r="R36" i="13"/>
  <c r="H36" i="13"/>
  <c r="T36" i="13"/>
  <c r="U36" i="13"/>
  <c r="L36" i="13"/>
  <c r="Y36" i="13"/>
  <c r="M36" i="13"/>
  <c r="Q36" i="13"/>
  <c r="V36" i="13"/>
  <c r="Z36" i="13"/>
  <c r="D36" i="13"/>
  <c r="I36" i="13"/>
  <c r="N36" i="13"/>
  <c r="AE80" i="13"/>
  <c r="AG80" i="13"/>
  <c r="AB80" i="13"/>
  <c r="AA80" i="13"/>
  <c r="AC80" i="13"/>
  <c r="N80" i="13"/>
  <c r="I80" i="13"/>
  <c r="L80" i="13"/>
  <c r="G80" i="13"/>
  <c r="J80" i="13"/>
  <c r="R80" i="13"/>
  <c r="O80" i="13"/>
  <c r="W80" i="13"/>
  <c r="X80" i="13"/>
  <c r="V80" i="13"/>
  <c r="Y80" i="13"/>
  <c r="D80" i="13"/>
  <c r="M80" i="13"/>
  <c r="Q80" i="13"/>
  <c r="F80" i="13"/>
  <c r="E80" i="13"/>
  <c r="Z80" i="13"/>
  <c r="T80" i="13"/>
  <c r="U80" i="13"/>
  <c r="H80" i="13"/>
  <c r="S80" i="13"/>
  <c r="P80" i="13"/>
  <c r="K80" i="13"/>
  <c r="B37" i="13"/>
  <c r="AD37" i="13" s="1"/>
  <c r="B81" i="13"/>
  <c r="C36" i="13"/>
  <c r="C81" i="13" s="1"/>
  <c r="A80" i="13" l="1"/>
  <c r="AF81" i="13"/>
  <c r="AD81" i="13"/>
  <c r="AC37" i="13"/>
  <c r="AE37" i="13"/>
  <c r="AF37" i="13"/>
  <c r="AB37" i="13"/>
  <c r="AA37" i="13"/>
  <c r="AG37" i="13"/>
  <c r="K37" i="13"/>
  <c r="S37" i="13"/>
  <c r="L37" i="13"/>
  <c r="T37" i="13"/>
  <c r="G37" i="13"/>
  <c r="O37" i="13"/>
  <c r="W37" i="13"/>
  <c r="P37" i="13"/>
  <c r="R37" i="13"/>
  <c r="E37" i="13"/>
  <c r="Q37" i="13"/>
  <c r="F37" i="13"/>
  <c r="I37" i="13"/>
  <c r="V37" i="13"/>
  <c r="N37" i="13"/>
  <c r="Z37" i="13"/>
  <c r="U37" i="13"/>
  <c r="X37" i="13"/>
  <c r="J37" i="13"/>
  <c r="M37" i="13"/>
  <c r="Y37" i="13"/>
  <c r="D37" i="13"/>
  <c r="H37" i="13"/>
  <c r="AB81" i="13"/>
  <c r="AC81" i="13"/>
  <c r="AE81" i="13"/>
  <c r="AG81" i="13"/>
  <c r="AA81" i="13"/>
  <c r="B38" i="13"/>
  <c r="B82" i="13"/>
  <c r="C37" i="13"/>
  <c r="C82" i="13" s="1"/>
  <c r="T81" i="13"/>
  <c r="O81" i="13"/>
  <c r="Y81" i="13"/>
  <c r="G81" i="13"/>
  <c r="I81" i="13"/>
  <c r="N81" i="13"/>
  <c r="Q81" i="13"/>
  <c r="R81" i="13"/>
  <c r="F81" i="13"/>
  <c r="E81" i="13"/>
  <c r="W81" i="13"/>
  <c r="S81" i="13"/>
  <c r="Z81" i="13"/>
  <c r="D81" i="13"/>
  <c r="X81" i="13"/>
  <c r="L81" i="13"/>
  <c r="K81" i="13"/>
  <c r="M81" i="13"/>
  <c r="H81" i="13"/>
  <c r="J81" i="13"/>
  <c r="U81" i="13"/>
  <c r="P81" i="13"/>
  <c r="V81" i="13"/>
  <c r="A81" i="13" l="1"/>
  <c r="AF82" i="13"/>
  <c r="AD82" i="13"/>
  <c r="AD38" i="13"/>
  <c r="AC38" i="13"/>
  <c r="AA38" i="13"/>
  <c r="AB38" i="13"/>
  <c r="AE38" i="13"/>
  <c r="AF38" i="13"/>
  <c r="AG38" i="13"/>
  <c r="G38" i="13"/>
  <c r="O38" i="13"/>
  <c r="W38" i="13"/>
  <c r="D38" i="13"/>
  <c r="H38" i="13"/>
  <c r="P38" i="13"/>
  <c r="X38" i="13"/>
  <c r="K38" i="13"/>
  <c r="S38" i="13"/>
  <c r="M38" i="13"/>
  <c r="Z38" i="13"/>
  <c r="Q38" i="13"/>
  <c r="N38" i="13"/>
  <c r="F38" i="13"/>
  <c r="T38" i="13"/>
  <c r="L38" i="13"/>
  <c r="V38" i="13"/>
  <c r="R38" i="13"/>
  <c r="U38" i="13"/>
  <c r="Y38" i="13"/>
  <c r="E38" i="13"/>
  <c r="I38" i="13"/>
  <c r="J38" i="13"/>
  <c r="AG82" i="13"/>
  <c r="AC82" i="13"/>
  <c r="AE82" i="13"/>
  <c r="AA82" i="13"/>
  <c r="AB82" i="13"/>
  <c r="B39" i="13"/>
  <c r="AD39" i="13" s="1"/>
  <c r="B83" i="13"/>
  <c r="C38" i="13"/>
  <c r="C83" i="13" s="1"/>
  <c r="R82" i="13"/>
  <c r="E82" i="13"/>
  <c r="G82" i="13"/>
  <c r="O82" i="13"/>
  <c r="Z82" i="13"/>
  <c r="P82" i="13"/>
  <c r="T82" i="13"/>
  <c r="D82" i="13"/>
  <c r="K82" i="13"/>
  <c r="L82" i="13"/>
  <c r="M82" i="13"/>
  <c r="S82" i="13"/>
  <c r="F82" i="13"/>
  <c r="I82" i="13"/>
  <c r="N82" i="13"/>
  <c r="W82" i="13"/>
  <c r="Q82" i="13"/>
  <c r="X82" i="13"/>
  <c r="Y82" i="13"/>
  <c r="U82" i="13"/>
  <c r="H82" i="13"/>
  <c r="J82" i="13"/>
  <c r="V82" i="13"/>
  <c r="A82" i="13" l="1"/>
  <c r="AF83" i="13"/>
  <c r="AD83" i="13"/>
  <c r="AA39" i="13"/>
  <c r="AB39" i="13"/>
  <c r="AE39" i="13"/>
  <c r="AC39" i="13"/>
  <c r="AF39" i="13"/>
  <c r="AG39" i="13"/>
  <c r="K39" i="13"/>
  <c r="S39" i="13"/>
  <c r="L39" i="13"/>
  <c r="T39" i="13"/>
  <c r="D39" i="13"/>
  <c r="G39" i="13"/>
  <c r="O39" i="13"/>
  <c r="W39" i="13"/>
  <c r="J39" i="13"/>
  <c r="X39" i="13"/>
  <c r="Z39" i="13"/>
  <c r="M39" i="13"/>
  <c r="Y39" i="13"/>
  <c r="N39" i="13"/>
  <c r="E39" i="13"/>
  <c r="Q39" i="13"/>
  <c r="I39" i="13"/>
  <c r="P39" i="13"/>
  <c r="R39" i="13"/>
  <c r="U39" i="13"/>
  <c r="F39" i="13"/>
  <c r="H39" i="13"/>
  <c r="V39" i="13"/>
  <c r="AA83" i="13"/>
  <c r="AG83" i="13"/>
  <c r="AB83" i="13"/>
  <c r="AE83" i="13"/>
  <c r="AC83" i="13"/>
  <c r="P83" i="13"/>
  <c r="L83" i="13"/>
  <c r="D83" i="13"/>
  <c r="I83" i="13"/>
  <c r="J83" i="13"/>
  <c r="S83" i="13"/>
  <c r="X83" i="13"/>
  <c r="V83" i="13"/>
  <c r="N83" i="13"/>
  <c r="O83" i="13"/>
  <c r="M83" i="13"/>
  <c r="K83" i="13"/>
  <c r="E83" i="13"/>
  <c r="Z83" i="13"/>
  <c r="G83" i="13"/>
  <c r="W83" i="13"/>
  <c r="Y83" i="13"/>
  <c r="H83" i="13"/>
  <c r="U83" i="13"/>
  <c r="R83" i="13"/>
  <c r="Q83" i="13"/>
  <c r="T83" i="13"/>
  <c r="F83" i="13"/>
  <c r="B40" i="13"/>
  <c r="AD40" i="13" s="1"/>
  <c r="B84" i="13"/>
  <c r="C39" i="13"/>
  <c r="C84" i="13" s="1"/>
  <c r="A83" i="13" l="1"/>
  <c r="AF84" i="13"/>
  <c r="AD84" i="13"/>
  <c r="AC40" i="13"/>
  <c r="AE40" i="13"/>
  <c r="AB40" i="13"/>
  <c r="AF40" i="13"/>
  <c r="AA40" i="13"/>
  <c r="AG40" i="13"/>
  <c r="G40" i="13"/>
  <c r="O40" i="13"/>
  <c r="W40" i="13"/>
  <c r="H40" i="13"/>
  <c r="P40" i="13"/>
  <c r="X40" i="13"/>
  <c r="K40" i="13"/>
  <c r="S40" i="13"/>
  <c r="I40" i="13"/>
  <c r="U40" i="13"/>
  <c r="Y40" i="13"/>
  <c r="J40" i="13"/>
  <c r="V40" i="13"/>
  <c r="L40" i="13"/>
  <c r="N40" i="13"/>
  <c r="F40" i="13"/>
  <c r="M40" i="13"/>
  <c r="Q40" i="13"/>
  <c r="T40" i="13"/>
  <c r="D40" i="13"/>
  <c r="Z40" i="13"/>
  <c r="E40" i="13"/>
  <c r="R40" i="13"/>
  <c r="AC84" i="13"/>
  <c r="AE84" i="13"/>
  <c r="AG84" i="13"/>
  <c r="AB84" i="13"/>
  <c r="AA84" i="13"/>
  <c r="B41" i="13"/>
  <c r="AD41" i="13" s="1"/>
  <c r="AD42" i="13" s="1"/>
  <c r="B85" i="13"/>
  <c r="C40" i="13"/>
  <c r="C85" i="13" s="1"/>
  <c r="N84" i="13"/>
  <c r="L84" i="13"/>
  <c r="E84" i="13"/>
  <c r="P84" i="13"/>
  <c r="M84" i="13"/>
  <c r="Z84" i="13"/>
  <c r="V84" i="13"/>
  <c r="I84" i="13"/>
  <c r="O84" i="13"/>
  <c r="G84" i="13"/>
  <c r="S84" i="13"/>
  <c r="D84" i="13"/>
  <c r="K84" i="13"/>
  <c r="Q84" i="13"/>
  <c r="X84" i="13"/>
  <c r="F84" i="13"/>
  <c r="W84" i="13"/>
  <c r="U84" i="13"/>
  <c r="Y84" i="13"/>
  <c r="J84" i="13"/>
  <c r="H84" i="13"/>
  <c r="T84" i="13"/>
  <c r="R84" i="13"/>
  <c r="A84" i="13" l="1"/>
  <c r="AF85" i="13"/>
  <c r="AD85" i="13"/>
  <c r="AC41" i="13"/>
  <c r="AC42" i="13" s="1"/>
  <c r="AA41" i="13"/>
  <c r="AA42" i="13" s="1"/>
  <c r="AF41" i="13"/>
  <c r="AF42" i="13" s="1"/>
  <c r="AB41" i="13"/>
  <c r="AB42" i="13" s="1"/>
  <c r="AE41" i="13"/>
  <c r="AE42" i="13" s="1"/>
  <c r="AG41" i="13"/>
  <c r="AG42" i="13" s="1"/>
  <c r="K41" i="13"/>
  <c r="K42" i="13" s="1"/>
  <c r="S41" i="13"/>
  <c r="S42" i="13" s="1"/>
  <c r="L41" i="13"/>
  <c r="L42" i="13" s="1"/>
  <c r="T41" i="13"/>
  <c r="T42" i="13" s="1"/>
  <c r="G41" i="13"/>
  <c r="G42" i="13" s="1"/>
  <c r="O41" i="13"/>
  <c r="O42" i="13" s="1"/>
  <c r="W41" i="13"/>
  <c r="W42" i="13" s="1"/>
  <c r="F41" i="13"/>
  <c r="F42" i="13" s="1"/>
  <c r="R41" i="13"/>
  <c r="R42" i="13" s="1"/>
  <c r="D41" i="13"/>
  <c r="D42" i="13" s="1"/>
  <c r="V41" i="13"/>
  <c r="V42" i="13" s="1"/>
  <c r="H41" i="13"/>
  <c r="H42" i="13" s="1"/>
  <c r="U41" i="13"/>
  <c r="U42" i="13" s="1"/>
  <c r="I41" i="13"/>
  <c r="I42" i="13" s="1"/>
  <c r="M41" i="13"/>
  <c r="M42" i="13" s="1"/>
  <c r="Y41" i="13"/>
  <c r="Y42" i="13" s="1"/>
  <c r="E41" i="13"/>
  <c r="E42" i="13" s="1"/>
  <c r="P41" i="13"/>
  <c r="P42" i="13" s="1"/>
  <c r="Q41" i="13"/>
  <c r="Q42" i="13" s="1"/>
  <c r="X41" i="13"/>
  <c r="X42" i="13" s="1"/>
  <c r="J41" i="13"/>
  <c r="J42" i="13" s="1"/>
  <c r="N41" i="13"/>
  <c r="N42" i="13" s="1"/>
  <c r="Z41" i="13"/>
  <c r="Z42" i="13" s="1"/>
  <c r="AA85" i="13"/>
  <c r="AB85" i="13"/>
  <c r="AC85" i="13"/>
  <c r="AG85" i="13"/>
  <c r="AE85" i="13"/>
  <c r="L85" i="13"/>
  <c r="N85" i="13"/>
  <c r="R85" i="13"/>
  <c r="J85" i="13"/>
  <c r="U85" i="13"/>
  <c r="T85" i="13"/>
  <c r="X85" i="13"/>
  <c r="F85" i="13"/>
  <c r="G85" i="13"/>
  <c r="P85" i="13"/>
  <c r="K85" i="13"/>
  <c r="I85" i="13"/>
  <c r="Y85" i="13"/>
  <c r="M85" i="13"/>
  <c r="Z85" i="13"/>
  <c r="W85" i="13"/>
  <c r="S85" i="13"/>
  <c r="Q85" i="13"/>
  <c r="E85" i="13"/>
  <c r="V85" i="13"/>
  <c r="H85" i="13"/>
  <c r="O85" i="13"/>
  <c r="D85" i="13"/>
  <c r="B86" i="13"/>
  <c r="C41" i="13"/>
  <c r="C86" i="13" s="1"/>
  <c r="A85" i="13" l="1"/>
  <c r="AF86" i="13"/>
  <c r="AD86" i="13"/>
  <c r="AB86" i="13"/>
  <c r="AA86" i="13"/>
  <c r="AC86" i="13"/>
  <c r="AE86" i="13"/>
  <c r="AG86" i="13"/>
  <c r="R86" i="13"/>
  <c r="H86" i="13"/>
  <c r="M86" i="13"/>
  <c r="Q86" i="13"/>
  <c r="W86" i="13"/>
  <c r="D86" i="13"/>
  <c r="O86" i="13"/>
  <c r="Z86" i="13"/>
  <c r="T86" i="13"/>
  <c r="N86" i="13"/>
  <c r="F86" i="13"/>
  <c r="P86" i="13"/>
  <c r="V86" i="13"/>
  <c r="G86" i="13"/>
  <c r="E86" i="13"/>
  <c r="I86" i="13"/>
  <c r="U86" i="13"/>
  <c r="X86" i="13"/>
  <c r="Y86" i="13"/>
  <c r="L86" i="13"/>
  <c r="J86" i="13"/>
  <c r="S86" i="13"/>
  <c r="K86" i="13"/>
  <c r="A86" i="13" l="1"/>
</calcChain>
</file>

<file path=xl/comments1.xml><?xml version="1.0" encoding="utf-8"?>
<comments xmlns="http://schemas.openxmlformats.org/spreadsheetml/2006/main">
  <authors>
    <author>Eric Cutter</author>
  </authors>
  <commentList>
    <comment ref="N2" authorId="0" shapeId="0">
      <text>
        <r>
          <rPr>
            <b/>
            <sz val="9"/>
            <color indexed="81"/>
            <rFont val="Tahoma"/>
            <family val="2"/>
          </rPr>
          <t>Average cost to utility of energy saved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Average total cost of energy saved</t>
        </r>
      </text>
    </comment>
    <comment ref="AP2" authorId="0" shapeId="0">
      <text>
        <r>
          <rPr>
            <b/>
            <sz val="9"/>
            <color indexed="81"/>
            <rFont val="Tahoma"/>
            <family val="2"/>
          </rPr>
          <t>Average cost to utility of energy saved</t>
        </r>
      </text>
    </comment>
  </commentList>
</comments>
</file>

<file path=xl/sharedStrings.xml><?xml version="1.0" encoding="utf-8"?>
<sst xmlns="http://schemas.openxmlformats.org/spreadsheetml/2006/main" count="3665" uniqueCount="191">
  <si>
    <t>Cost Summary</t>
  </si>
  <si>
    <t>Category</t>
  </si>
  <si>
    <t>Net Peak kW Savings</t>
  </si>
  <si>
    <t>Net Annual kWh Savings</t>
  </si>
  <si>
    <t>Net Lifecycle kWh savings</t>
  </si>
  <si>
    <t>Utility Incentives Cost ($)</t>
  </si>
  <si>
    <t>Utility Mktg, EM&amp;V, and Admin Cost ($)</t>
  </si>
  <si>
    <t>Total Utility Cost ($)</t>
  </si>
  <si>
    <t>Process</t>
  </si>
  <si>
    <t>Non-Res Cooking</t>
  </si>
  <si>
    <t>HVAC</t>
  </si>
  <si>
    <t>Non-Res Cooling</t>
  </si>
  <si>
    <t>Non-Res Heating</t>
  </si>
  <si>
    <t>Non-Res Shell</t>
  </si>
  <si>
    <t>Lighting</t>
  </si>
  <si>
    <t>Non-Res Lighting</t>
  </si>
  <si>
    <t>Non-Res Motors</t>
  </si>
  <si>
    <t>Non-Res Pumps</t>
  </si>
  <si>
    <t>Refrigeration</t>
  </si>
  <si>
    <t>Non-Res Refrigeration</t>
  </si>
  <si>
    <t>Appliances</t>
  </si>
  <si>
    <t>Res Clothes Washers</t>
  </si>
  <si>
    <t>Res Dishwashers</t>
  </si>
  <si>
    <t>Consumer Electronics</t>
  </si>
  <si>
    <t>Res Electronics</t>
  </si>
  <si>
    <t>Res Cooling</t>
  </si>
  <si>
    <t>Res Heating</t>
  </si>
  <si>
    <t>Res Shell</t>
  </si>
  <si>
    <t>Res Lighting</t>
  </si>
  <si>
    <t>Pool Pump</t>
  </si>
  <si>
    <t>Res Pool Pump</t>
  </si>
  <si>
    <t>Res Refrigeration</t>
  </si>
  <si>
    <t>Other</t>
  </si>
  <si>
    <t>Water Heating</t>
  </si>
  <si>
    <t>Res Water Heating</t>
  </si>
  <si>
    <t>Path</t>
  </si>
  <si>
    <t>Resource Savings Summary</t>
  </si>
  <si>
    <t>Program Sector (Used in CEC Report)</t>
  </si>
  <si>
    <t>Units Installed</t>
  </si>
  <si>
    <t>Comprehensive</t>
  </si>
  <si>
    <t>SubTotal</t>
  </si>
  <si>
    <t>T&amp;D</t>
  </si>
  <si>
    <t xml:space="preserve">Total </t>
  </si>
  <si>
    <t>Net Lifecycle GHG Reductions (Tons)</t>
  </si>
  <si>
    <t>Res Comprehensive</t>
  </si>
  <si>
    <t>Azusa</t>
  </si>
  <si>
    <t>Name</t>
  </si>
  <si>
    <t>TRC</t>
  </si>
  <si>
    <t>Riverside</t>
  </si>
  <si>
    <t>Anaheim</t>
  </si>
  <si>
    <t>Burbank</t>
  </si>
  <si>
    <t>Palo Alto</t>
  </si>
  <si>
    <t>Glendale</t>
  </si>
  <si>
    <t>Modesto</t>
  </si>
  <si>
    <t>Pasadena</t>
  </si>
  <si>
    <t>Roseville</t>
  </si>
  <si>
    <t>Vernon</t>
  </si>
  <si>
    <t>All POU Summary</t>
  </si>
  <si>
    <t>Name Check</t>
  </si>
  <si>
    <t>Summary</t>
  </si>
  <si>
    <t>Year</t>
  </si>
  <si>
    <t>FY07/08</t>
  </si>
  <si>
    <t>Utility</t>
  </si>
  <si>
    <t>FY08/09</t>
  </si>
  <si>
    <t>Gross Annual kWh Savings</t>
  </si>
  <si>
    <t>Weighted Ave for TRC Value (reported in Total Summary Table)</t>
  </si>
  <si>
    <t>FY06/07</t>
  </si>
  <si>
    <t>FY05/06</t>
  </si>
  <si>
    <t>Expenditures</t>
  </si>
  <si>
    <t>Note: All data is fiscal year, except for the following calendar year utilities: IID, Merced, Modesto, Plumas Sierra, SMUD, Truckee Donner, and TID.</t>
  </si>
  <si>
    <t>FY09/10</t>
  </si>
  <si>
    <t>Weighted TRC - NCPA Members</t>
  </si>
  <si>
    <t>Net TRC Benefits</t>
  </si>
  <si>
    <t>FY10/11</t>
  </si>
  <si>
    <t>Sum</t>
  </si>
  <si>
    <t>From Summary by Category</t>
  </si>
  <si>
    <t>PAC Test</t>
  </si>
  <si>
    <t>Silicon Valley</t>
  </si>
  <si>
    <t>TOTAL</t>
  </si>
  <si>
    <t>FY11/12</t>
  </si>
  <si>
    <t>Gross Lifecycle kWh savings</t>
  </si>
  <si>
    <t>PAC</t>
  </si>
  <si>
    <t>Utility ($/kWh)</t>
  </si>
  <si>
    <t>Total Resource ($/kWh)</t>
  </si>
  <si>
    <t>TRC Test</t>
  </si>
  <si>
    <t>EE Program Portfolio</t>
  </si>
  <si>
    <t>Gross Lifecyle kWh Savings</t>
  </si>
  <si>
    <t>Non-Res Process</t>
  </si>
  <si>
    <t>Non-Res Comprehensive</t>
  </si>
  <si>
    <t>Sacramento</t>
  </si>
  <si>
    <t>FY12/13</t>
  </si>
  <si>
    <t>Gross Annual Energy Savings (kWh)</t>
  </si>
  <si>
    <t>Gross Lifecycle Energy Savings (kWh)</t>
  </si>
  <si>
    <t>Net Coincident Peak Savings (kW)</t>
  </si>
  <si>
    <t>Net Annual Energy Savings (kWh)</t>
  </si>
  <si>
    <t>Net Lifecycle Energy Savings (kWh)</t>
  </si>
  <si>
    <t>Net Lifecycle Gas Savings (MMBtu)</t>
  </si>
  <si>
    <t>FY13/14</t>
  </si>
  <si>
    <t>Gross Coincident Peak Savings (kW)</t>
  </si>
  <si>
    <t>Gross Peak kW Savings</t>
  </si>
  <si>
    <t>Cost Test Ratios</t>
  </si>
  <si>
    <t>Alameda</t>
  </si>
  <si>
    <t>Banning</t>
  </si>
  <si>
    <t>Biggs</t>
  </si>
  <si>
    <t>Colton</t>
  </si>
  <si>
    <t>Corona</t>
  </si>
  <si>
    <t>Gridley</t>
  </si>
  <si>
    <t>Healdsburg</t>
  </si>
  <si>
    <t xml:space="preserve">Lodi </t>
  </si>
  <si>
    <t>Lompoc</t>
  </si>
  <si>
    <t>Merced</t>
  </si>
  <si>
    <t>Moreno Valley</t>
  </si>
  <si>
    <t>Needles</t>
  </si>
  <si>
    <t>Pittsburg</t>
  </si>
  <si>
    <t>Plumas-Sierra</t>
  </si>
  <si>
    <t>Rancho Cucamonga</t>
  </si>
  <si>
    <t>Redding</t>
  </si>
  <si>
    <t>Shasta Lake</t>
  </si>
  <si>
    <t>Truckee Donner</t>
  </si>
  <si>
    <t>Ukiah</t>
  </si>
  <si>
    <t>Victorville</t>
  </si>
  <si>
    <t>Lassen</t>
  </si>
  <si>
    <t>FY14/15</t>
  </si>
  <si>
    <t>Behavior</t>
  </si>
  <si>
    <t>Res Behavior</t>
  </si>
  <si>
    <t>Non-Res Behavior</t>
  </si>
  <si>
    <t>C&amp;S</t>
  </si>
  <si>
    <t>Codes and Standards</t>
  </si>
  <si>
    <t>Category Check</t>
  </si>
  <si>
    <t>Low-Income</t>
  </si>
  <si>
    <t>Multifamily</t>
  </si>
  <si>
    <t>BROs</t>
  </si>
  <si>
    <t xml:space="preserve">  Excluding LI, T&amp;D, C&amp;S</t>
  </si>
  <si>
    <t>Cells Exclude LI, T&amp;D, C&amp;S</t>
  </si>
  <si>
    <t>Cells Include LI, T&amp;D, C&amp;S</t>
  </si>
  <si>
    <t>Weighted Avg</t>
  </si>
  <si>
    <t>Non-Res Water Heating</t>
  </si>
  <si>
    <t>Lathrop</t>
  </si>
  <si>
    <t>Los Angeles</t>
  </si>
  <si>
    <t>Port of Oakland</t>
  </si>
  <si>
    <t>San Francisco</t>
  </si>
  <si>
    <t>Trinity</t>
  </si>
  <si>
    <t>Turlock</t>
  </si>
  <si>
    <t>Imperial</t>
  </si>
  <si>
    <t>Energy Savings</t>
  </si>
  <si>
    <t>Portfolio, Excluding Title 24 Support</t>
  </si>
  <si>
    <t>Title 24 Support</t>
  </si>
  <si>
    <t>Total Portfolio, Including Title 24 Support</t>
  </si>
  <si>
    <t>Net Annual  Savings (MWh)</t>
  </si>
  <si>
    <t>Net Lifecycle Savings (MWh)</t>
  </si>
  <si>
    <t>Total Utility Expenditures         ($)</t>
  </si>
  <si>
    <t>FY15/16</t>
  </si>
  <si>
    <t>FY16/17</t>
  </si>
  <si>
    <t>Net Peak Savings      (kW)</t>
  </si>
  <si>
    <t>Net Lifecycle Savings      (MWh)</t>
  </si>
  <si>
    <t>Net Lifecycle   kWh savings</t>
  </si>
  <si>
    <t>Utility Incentives Cost</t>
  </si>
  <si>
    <t>Utility Mktg, EM&amp;V, and Admin Cost</t>
  </si>
  <si>
    <t>2016 Total Utility Cost</t>
  </si>
  <si>
    <t xml:space="preserve">2017 Total Utility Cost </t>
  </si>
  <si>
    <t>Cost Delta</t>
  </si>
  <si>
    <t xml:space="preserve">Note: Imperial, Merced, Modesto, Plumas-Sierra, Sacramento, Turlock, and Truckee Donner all operate on a calendar year basis.  As such, data is for CY 2017.  </t>
  </si>
  <si>
    <t>Summary by Utility</t>
  </si>
  <si>
    <t>Summary by Category</t>
  </si>
  <si>
    <t xml:space="preserve">Utility Mktg, EM&amp;V, and Admin Cost </t>
  </si>
  <si>
    <t>Measure Category</t>
  </si>
  <si>
    <t>Size</t>
  </si>
  <si>
    <t>Share of Savings (%)</t>
  </si>
  <si>
    <t>Cumulative Share of Savings (%)</t>
  </si>
  <si>
    <t>Annual Savings        (kWh)</t>
  </si>
  <si>
    <t>Gross Peak Savings      (kW)</t>
  </si>
  <si>
    <t>Utility  Incentives       Cost</t>
  </si>
  <si>
    <t>Utility Mktg, EM&amp;V, and   Admin Cost</t>
  </si>
  <si>
    <t>Net Lifecycle     Energy Savings   (kWh)</t>
  </si>
  <si>
    <t>Net Peak Savings     (kW)</t>
  </si>
  <si>
    <t>Total Utility Expenditures              ($)</t>
  </si>
  <si>
    <t>Net Annual  Savings       (MWh)</t>
  </si>
  <si>
    <t>Sub-total</t>
  </si>
  <si>
    <t>Silicon Valley Power</t>
  </si>
  <si>
    <t xml:space="preserve">Total                         Utility                          Cost </t>
  </si>
  <si>
    <t xml:space="preserve">Utility            Incentives            Cost </t>
  </si>
  <si>
    <t>Gross Peak Savings          (kW)</t>
  </si>
  <si>
    <t>Gross Lifecycle Energy Savings         (kWh)</t>
  </si>
  <si>
    <t>Net Peak Savings            (kW)</t>
  </si>
  <si>
    <t>Net Lifecycle         Energy Savings       (kWh)</t>
  </si>
  <si>
    <t>Total               Utility              Cost</t>
  </si>
  <si>
    <t>Program Sector            (Used in CEC Report)</t>
  </si>
  <si>
    <t xml:space="preserve">Utility </t>
  </si>
  <si>
    <t xml:space="preserve">Units   Installed </t>
  </si>
  <si>
    <t>Recycle Ref.</t>
  </si>
  <si>
    <t>Res Recycle Refrigerator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</si>
</sst>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#_);[Red]\(#,###\)"/>
    <numFmt numFmtId="167" formatCode="_(&quot;$&quot;* #,##0_);_(&quot;$&quot;* \(#,##0\);_(_);_(@_)"/>
    <numFmt numFmtId="168" formatCode="&quot;$&quot;#,##0"/>
    <numFmt numFmtId="169" formatCode="0.0%"/>
    <numFmt numFmtId="170" formatCode="_(&quot;$&quot;#,##0_);[Red]_(&quot;$&quot;\(#,##0\);_(??_);_(@_)"/>
    <numFmt numFmtId="171" formatCode="_(&quot;$&quot;#,##0.00_);[Red]_(&quot;$&quot;\(#,##0.00\);_(??_);_(@_)"/>
    <numFmt numFmtId="172" formatCode="0.000"/>
    <numFmt numFmtId="173" formatCode="_(&quot;$&quot;* #,##0.000_);_(&quot;$&quot;* \(#,##0.000\);_(&quot;$&quot;* &quot;-&quot;??_);_(@_)"/>
    <numFmt numFmtId="174" formatCode="0.00000"/>
    <numFmt numFmtId="175" formatCode="#,##0.00000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name val="Tw Cen MT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12"/>
      <color indexed="9"/>
      <name val="Tw Cen MT"/>
      <family val="2"/>
    </font>
    <font>
      <i/>
      <sz val="10"/>
      <name val="Tw Cen MT"/>
      <family val="2"/>
    </font>
    <font>
      <b/>
      <sz val="10"/>
      <color theme="0"/>
      <name val="Tw Cen MT"/>
      <family val="2"/>
    </font>
    <font>
      <b/>
      <sz val="11"/>
      <color theme="0"/>
      <name val="Tw Cen MT"/>
      <family val="2"/>
    </font>
    <font>
      <sz val="11"/>
      <name val="Tw Cen MT"/>
      <family val="2"/>
    </font>
    <font>
      <b/>
      <sz val="10"/>
      <color indexed="9"/>
      <name val="Tw Cen MT"/>
      <family val="2"/>
    </font>
    <font>
      <b/>
      <sz val="12"/>
      <name val="Tw Cen MT"/>
      <family val="2"/>
    </font>
    <font>
      <sz val="9"/>
      <name val="Tw Cen MT"/>
      <family val="2"/>
    </font>
    <font>
      <b/>
      <sz val="11"/>
      <name val="Tw Cen MT"/>
      <family val="2"/>
    </font>
    <font>
      <sz val="10"/>
      <color theme="0" tint="-0.249977111117893"/>
      <name val="Arial"/>
      <family val="2"/>
    </font>
    <font>
      <b/>
      <sz val="10"/>
      <name val="Arial Narrow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sz val="9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AA3D7"/>
        <bgColor indexed="64"/>
      </patternFill>
    </fill>
    <fill>
      <patternFill patternType="solid">
        <fgColor rgb="FF7AA3D7"/>
        <bgColor theme="4"/>
      </patternFill>
    </fill>
    <fill>
      <patternFill patternType="solid">
        <fgColor rgb="FF59595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/>
      <right/>
      <top/>
      <bottom style="dashed">
        <color theme="0" tint="-0.24994659260841701"/>
      </bottom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2"/>
      </right>
      <top/>
      <bottom style="double">
        <color indexed="64"/>
      </bottom>
      <diagonal/>
    </border>
    <border>
      <left style="thin">
        <color theme="2"/>
      </left>
      <right style="thin">
        <color theme="2"/>
      </right>
      <top/>
      <bottom style="double">
        <color indexed="64"/>
      </bottom>
      <diagonal/>
    </border>
    <border>
      <left style="thin">
        <color theme="2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indexed="64"/>
      </right>
      <top/>
      <bottom/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auto="1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22" applyNumberFormat="0" applyFont="0" applyProtection="0">
      <alignment wrapText="1"/>
    </xf>
  </cellStyleXfs>
  <cellXfs count="42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2" fillId="0" borderId="0" xfId="1" applyNumberFormat="1" applyFont="1"/>
    <xf numFmtId="0" fontId="2" fillId="0" borderId="0" xfId="0" applyFont="1"/>
    <xf numFmtId="0" fontId="1" fillId="0" borderId="0" xfId="0" applyFont="1"/>
    <xf numFmtId="164" fontId="0" fillId="0" borderId="5" xfId="1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9" fillId="0" borderId="0" xfId="0" applyFont="1"/>
    <xf numFmtId="164" fontId="9" fillId="0" borderId="0" xfId="1" applyNumberFormat="1" applyFont="1"/>
    <xf numFmtId="0" fontId="8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9" fillId="4" borderId="8" xfId="0" applyFont="1" applyFill="1" applyBorder="1" applyAlignment="1">
      <alignment horizontal="center" vertical="center"/>
    </xf>
    <xf numFmtId="164" fontId="9" fillId="4" borderId="8" xfId="1" applyNumberFormat="1" applyFont="1" applyFill="1" applyBorder="1" applyAlignment="1">
      <alignment horizontal="center" vertical="center"/>
    </xf>
    <xf numFmtId="42" fontId="9" fillId="4" borderId="8" xfId="2" applyNumberFormat="1" applyFont="1" applyFill="1" applyBorder="1" applyAlignment="1">
      <alignment vertical="center"/>
    </xf>
    <xf numFmtId="0" fontId="9" fillId="4" borderId="9" xfId="0" applyFont="1" applyFill="1" applyBorder="1" applyAlignment="1">
      <alignment horizontal="center" vertical="center"/>
    </xf>
    <xf numFmtId="164" fontId="9" fillId="4" borderId="9" xfId="1" applyNumberFormat="1" applyFont="1" applyFill="1" applyBorder="1" applyAlignment="1">
      <alignment horizontal="center" vertical="center"/>
    </xf>
    <xf numFmtId="42" fontId="9" fillId="4" borderId="9" xfId="2" applyNumberFormat="1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164" fontId="9" fillId="4" borderId="9" xfId="1" applyNumberFormat="1" applyFont="1" applyFill="1" applyBorder="1" applyAlignment="1">
      <alignment vertical="center"/>
    </xf>
    <xf numFmtId="165" fontId="9" fillId="4" borderId="9" xfId="2" applyNumberFormat="1" applyFont="1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/>
    </xf>
    <xf numFmtId="164" fontId="9" fillId="4" borderId="26" xfId="1" applyNumberFormat="1" applyFont="1" applyFill="1" applyBorder="1" applyAlignment="1">
      <alignment horizontal="center" vertical="center"/>
    </xf>
    <xf numFmtId="165" fontId="9" fillId="4" borderId="2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/>
    <xf numFmtId="164" fontId="9" fillId="0" borderId="0" xfId="0" applyNumberFormat="1" applyFont="1"/>
    <xf numFmtId="0" fontId="9" fillId="0" borderId="0" xfId="1" applyNumberFormat="1" applyFont="1"/>
    <xf numFmtId="0" fontId="10" fillId="4" borderId="2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64" fontId="9" fillId="0" borderId="19" xfId="1" applyNumberFormat="1" applyFont="1" applyBorder="1" applyAlignment="1">
      <alignment horizontal="right" indent="1"/>
    </xf>
    <xf numFmtId="164" fontId="9" fillId="0" borderId="17" xfId="1" applyNumberFormat="1" applyFont="1" applyBorder="1"/>
    <xf numFmtId="164" fontId="9" fillId="0" borderId="16" xfId="1" applyNumberFormat="1" applyFont="1" applyBorder="1"/>
    <xf numFmtId="164" fontId="9" fillId="0" borderId="21" xfId="1" applyNumberFormat="1" applyFont="1" applyBorder="1"/>
    <xf numFmtId="43" fontId="9" fillId="0" borderId="27" xfId="1" applyFont="1" applyBorder="1"/>
    <xf numFmtId="43" fontId="9" fillId="0" borderId="21" xfId="1" applyFont="1" applyBorder="1"/>
    <xf numFmtId="43" fontId="9" fillId="0" borderId="0" xfId="1" applyFont="1" applyBorder="1"/>
    <xf numFmtId="168" fontId="8" fillId="0" borderId="0" xfId="0" applyNumberFormat="1" applyFont="1"/>
    <xf numFmtId="164" fontId="9" fillId="0" borderId="20" xfId="1" applyNumberFormat="1" applyFont="1" applyBorder="1" applyAlignment="1">
      <alignment horizontal="right" indent="1"/>
    </xf>
    <xf numFmtId="164" fontId="9" fillId="0" borderId="18" xfId="1" applyNumberFormat="1" applyFont="1" applyBorder="1"/>
    <xf numFmtId="164" fontId="9" fillId="0" borderId="15" xfId="1" applyNumberFormat="1" applyFont="1" applyBorder="1"/>
    <xf numFmtId="164" fontId="9" fillId="0" borderId="24" xfId="1" applyNumberFormat="1" applyFont="1" applyBorder="1"/>
    <xf numFmtId="43" fontId="9" fillId="0" borderId="28" xfId="1" applyFont="1" applyBorder="1"/>
    <xf numFmtId="43" fontId="9" fillId="0" borderId="24" xfId="1" applyFont="1" applyBorder="1"/>
    <xf numFmtId="168" fontId="8" fillId="0" borderId="0" xfId="0" applyNumberFormat="1" applyFont="1" applyBorder="1"/>
    <xf numFmtId="0" fontId="10" fillId="0" borderId="0" xfId="0" applyFont="1" applyBorder="1" applyAlignment="1">
      <alignment horizontal="center" wrapText="1"/>
    </xf>
    <xf numFmtId="165" fontId="9" fillId="0" borderId="0" xfId="2" applyNumberFormat="1" applyFont="1"/>
    <xf numFmtId="165" fontId="9" fillId="0" borderId="0" xfId="2" applyNumberFormat="1" applyFont="1" applyBorder="1"/>
    <xf numFmtId="0" fontId="9" fillId="0" borderId="0" xfId="4" applyNumberFormat="1" applyFont="1"/>
    <xf numFmtId="9" fontId="9" fillId="0" borderId="0" xfId="0" applyNumberFormat="1" applyFont="1"/>
    <xf numFmtId="9" fontId="9" fillId="0" borderId="0" xfId="4" applyFont="1"/>
    <xf numFmtId="164" fontId="9" fillId="0" borderId="18" xfId="1" applyNumberFormat="1" applyFont="1" applyBorder="1" applyAlignment="1">
      <alignment horizontal="center"/>
    </xf>
    <xf numFmtId="164" fontId="9" fillId="0" borderId="15" xfId="1" applyNumberFormat="1" applyFont="1" applyBorder="1" applyAlignment="1">
      <alignment horizontal="center"/>
    </xf>
    <xf numFmtId="164" fontId="9" fillId="0" borderId="38" xfId="1" applyNumberFormat="1" applyFont="1" applyBorder="1" applyAlignment="1">
      <alignment horizontal="right" indent="1"/>
    </xf>
    <xf numFmtId="164" fontId="9" fillId="0" borderId="43" xfId="1" applyNumberFormat="1" applyFont="1" applyBorder="1"/>
    <xf numFmtId="164" fontId="9" fillId="0" borderId="44" xfId="1" applyNumberFormat="1" applyFont="1" applyBorder="1"/>
    <xf numFmtId="164" fontId="9" fillId="0" borderId="45" xfId="1" applyNumberFormat="1" applyFont="1" applyBorder="1"/>
    <xf numFmtId="43" fontId="9" fillId="0" borderId="45" xfId="1" applyFont="1" applyBorder="1"/>
    <xf numFmtId="164" fontId="9" fillId="0" borderId="4" xfId="1" applyNumberFormat="1" applyFont="1" applyBorder="1" applyAlignment="1">
      <alignment horizontal="right" indent="1"/>
    </xf>
    <xf numFmtId="164" fontId="9" fillId="0" borderId="46" xfId="1" applyNumberFormat="1" applyFont="1" applyBorder="1"/>
    <xf numFmtId="164" fontId="9" fillId="0" borderId="47" xfId="1" applyNumberFormat="1" applyFont="1" applyBorder="1"/>
    <xf numFmtId="164" fontId="9" fillId="0" borderId="48" xfId="1" applyNumberFormat="1" applyFont="1" applyBorder="1"/>
    <xf numFmtId="43" fontId="9" fillId="0" borderId="48" xfId="1" applyFont="1" applyBorder="1"/>
    <xf numFmtId="164" fontId="9" fillId="0" borderId="39" xfId="1" applyNumberFormat="1" applyFont="1" applyBorder="1" applyAlignment="1">
      <alignment horizontal="right" indent="1"/>
    </xf>
    <xf numFmtId="164" fontId="9" fillId="0" borderId="40" xfId="1" applyNumberFormat="1" applyFont="1" applyBorder="1"/>
    <xf numFmtId="164" fontId="9" fillId="0" borderId="41" xfId="1" applyNumberFormat="1" applyFont="1" applyBorder="1"/>
    <xf numFmtId="164" fontId="9" fillId="0" borderId="42" xfId="1" applyNumberFormat="1" applyFont="1" applyBorder="1"/>
    <xf numFmtId="43" fontId="9" fillId="0" borderId="42" xfId="1" applyFont="1" applyBorder="1"/>
    <xf numFmtId="0" fontId="9" fillId="4" borderId="0" xfId="0" applyFont="1" applyFill="1"/>
    <xf numFmtId="164" fontId="9" fillId="4" borderId="0" xfId="1" applyNumberFormat="1" applyFont="1" applyFill="1"/>
    <xf numFmtId="43" fontId="9" fillId="4" borderId="0" xfId="1" applyFont="1" applyFill="1" applyAlignment="1">
      <alignment horizontal="center"/>
    </xf>
    <xf numFmtId="43" fontId="9" fillId="4" borderId="0" xfId="1" applyNumberFormat="1" applyFont="1" applyFill="1"/>
    <xf numFmtId="0" fontId="12" fillId="4" borderId="0" xfId="0" applyFont="1" applyFill="1"/>
    <xf numFmtId="43" fontId="9" fillId="4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9" fillId="0" borderId="0" xfId="1" applyNumberFormat="1" applyFont="1" applyBorder="1" applyAlignment="1">
      <alignment vertical="center"/>
    </xf>
    <xf numFmtId="165" fontId="9" fillId="0" borderId="0" xfId="2" applyNumberFormat="1" applyFont="1" applyBorder="1" applyAlignment="1">
      <alignment horizontal="center" vertical="center"/>
    </xf>
    <xf numFmtId="165" fontId="9" fillId="0" borderId="0" xfId="2" applyNumberFormat="1" applyFont="1" applyBorder="1" applyAlignment="1">
      <alignment vertical="center"/>
    </xf>
    <xf numFmtId="173" fontId="9" fillId="0" borderId="0" xfId="2" applyNumberFormat="1" applyFont="1" applyBorder="1" applyAlignment="1">
      <alignment vertical="center"/>
    </xf>
    <xf numFmtId="2" fontId="9" fillId="0" borderId="0" xfId="1" applyNumberFormat="1" applyFont="1" applyBorder="1" applyAlignment="1">
      <alignment horizontal="right" vertical="center"/>
    </xf>
    <xf numFmtId="165" fontId="9" fillId="0" borderId="0" xfId="2" applyNumberFormat="1" applyFont="1" applyFill="1" applyBorder="1" applyAlignment="1">
      <alignment horizontal="center" vertical="center" wrapText="1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Border="1"/>
    <xf numFmtId="164" fontId="9" fillId="0" borderId="0" xfId="1" applyNumberFormat="1" applyFont="1" applyBorder="1" applyAlignment="1">
      <alignment horizontal="center"/>
    </xf>
    <xf numFmtId="164" fontId="9" fillId="0" borderId="0" xfId="1" applyNumberFormat="1" applyFont="1" applyBorder="1"/>
    <xf numFmtId="0" fontId="18" fillId="0" borderId="0" xfId="0" applyFont="1"/>
    <xf numFmtId="165" fontId="18" fillId="0" borderId="0" xfId="0" applyNumberFormat="1" applyFont="1"/>
    <xf numFmtId="164" fontId="18" fillId="0" borderId="0" xfId="1" applyNumberFormat="1" applyFont="1"/>
    <xf numFmtId="165" fontId="18" fillId="4" borderId="0" xfId="2" applyNumberFormat="1" applyFont="1" applyFill="1" applyBorder="1"/>
    <xf numFmtId="42" fontId="18" fillId="0" borderId="0" xfId="0" applyNumberFormat="1" applyFont="1"/>
    <xf numFmtId="165" fontId="18" fillId="0" borderId="0" xfId="2" applyNumberFormat="1" applyFont="1"/>
    <xf numFmtId="0" fontId="10" fillId="4" borderId="49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165" fontId="9" fillId="0" borderId="0" xfId="2" applyNumberFormat="1" applyFont="1" applyFill="1" applyBorder="1" applyAlignment="1">
      <alignment vertical="center"/>
    </xf>
    <xf numFmtId="165" fontId="9" fillId="0" borderId="0" xfId="2" applyNumberFormat="1" applyFont="1" applyAlignment="1">
      <alignment vertical="center"/>
    </xf>
    <xf numFmtId="0" fontId="14" fillId="8" borderId="9" xfId="0" applyFont="1" applyFill="1" applyBorder="1" applyAlignment="1">
      <alignment horizontal="center" vertical="center"/>
    </xf>
    <xf numFmtId="1" fontId="9" fillId="0" borderId="0" xfId="0" applyNumberFormat="1" applyFont="1"/>
    <xf numFmtId="1" fontId="9" fillId="0" borderId="0" xfId="0" applyNumberFormat="1" applyFont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166" fontId="15" fillId="2" borderId="1" xfId="1" applyNumberFormat="1" applyFont="1" applyFill="1" applyBorder="1" applyAlignment="1">
      <alignment vertical="center"/>
    </xf>
    <xf numFmtId="0" fontId="15" fillId="2" borderId="0" xfId="0" applyFont="1" applyFill="1" applyAlignment="1">
      <alignment horizontal="right" vertical="center" indent="1"/>
    </xf>
    <xf numFmtId="0" fontId="15" fillId="2" borderId="0" xfId="0" applyFont="1" applyFill="1" applyAlignment="1">
      <alignment vertical="center"/>
    </xf>
    <xf numFmtId="165" fontId="15" fillId="2" borderId="0" xfId="2" applyNumberFormat="1" applyFont="1" applyFill="1" applyAlignment="1">
      <alignment vertical="center"/>
    </xf>
    <xf numFmtId="43" fontId="19" fillId="2" borderId="26" xfId="1" applyFont="1" applyFill="1" applyBorder="1" applyAlignment="1">
      <alignment vertical="center"/>
    </xf>
    <xf numFmtId="43" fontId="19" fillId="2" borderId="0" xfId="1" applyFont="1" applyFill="1" applyBorder="1" applyAlignment="1">
      <alignment vertical="center"/>
    </xf>
    <xf numFmtId="166" fontId="15" fillId="2" borderId="0" xfId="0" applyNumberFormat="1" applyFont="1" applyFill="1" applyAlignment="1">
      <alignment vertical="center"/>
    </xf>
    <xf numFmtId="43" fontId="19" fillId="2" borderId="8" xfId="0" applyNumberFormat="1" applyFont="1" applyFill="1" applyBorder="1" applyAlignment="1">
      <alignment vertical="center"/>
    </xf>
    <xf numFmtId="43" fontId="15" fillId="2" borderId="0" xfId="0" applyNumberFormat="1" applyFont="1" applyFill="1" applyAlignment="1">
      <alignment vertical="center"/>
    </xf>
    <xf numFmtId="0" fontId="14" fillId="8" borderId="9" xfId="0" applyFont="1" applyFill="1" applyBorder="1" applyAlignment="1">
      <alignment vertical="center"/>
    </xf>
    <xf numFmtId="0" fontId="19" fillId="0" borderId="52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65" fontId="19" fillId="0" borderId="25" xfId="2" applyNumberFormat="1" applyFont="1" applyFill="1" applyBorder="1" applyAlignment="1">
      <alignment horizontal="center" vertical="center" wrapText="1"/>
    </xf>
    <xf numFmtId="165" fontId="19" fillId="0" borderId="54" xfId="2" applyNumberFormat="1" applyFont="1" applyFill="1" applyBorder="1" applyAlignment="1">
      <alignment horizontal="center" vertical="center" wrapText="1"/>
    </xf>
    <xf numFmtId="165" fontId="19" fillId="0" borderId="6" xfId="2" applyNumberFormat="1" applyFont="1" applyFill="1" applyBorder="1" applyAlignment="1">
      <alignment horizontal="center" vertical="center" wrapText="1"/>
    </xf>
    <xf numFmtId="166" fontId="15" fillId="8" borderId="0" xfId="1" applyNumberFormat="1" applyFont="1" applyFill="1" applyBorder="1" applyAlignment="1">
      <alignment vertical="center"/>
    </xf>
    <xf numFmtId="169" fontId="15" fillId="8" borderId="0" xfId="4" applyNumberFormat="1" applyFont="1" applyFill="1" applyBorder="1" applyAlignment="1">
      <alignment vertical="center"/>
    </xf>
    <xf numFmtId="165" fontId="15" fillId="8" borderId="0" xfId="2" applyNumberFormat="1" applyFont="1" applyFill="1" applyBorder="1" applyAlignment="1">
      <alignment vertical="center"/>
    </xf>
    <xf numFmtId="169" fontId="18" fillId="0" borderId="9" xfId="4" applyNumberFormat="1" applyFont="1" applyBorder="1" applyAlignment="1">
      <alignment horizontal="right" vertical="center" indent="1"/>
    </xf>
    <xf numFmtId="169" fontId="18" fillId="0" borderId="9" xfId="0" applyNumberFormat="1" applyFont="1" applyBorder="1" applyAlignment="1">
      <alignment horizontal="right" vertical="center" indent="1"/>
    </xf>
    <xf numFmtId="37" fontId="18" fillId="0" borderId="9" xfId="1" applyNumberFormat="1" applyFont="1" applyBorder="1" applyAlignment="1">
      <alignment horizontal="right" vertical="center" indent="1"/>
    </xf>
    <xf numFmtId="0" fontId="18" fillId="0" borderId="9" xfId="0" applyFont="1" applyBorder="1" applyAlignment="1">
      <alignment horizontal="right" vertical="center" indent="1"/>
    </xf>
    <xf numFmtId="3" fontId="9" fillId="4" borderId="8" xfId="1" applyNumberFormat="1" applyFont="1" applyFill="1" applyBorder="1" applyAlignment="1">
      <alignment horizontal="right" vertical="center" indent="1"/>
    </xf>
    <xf numFmtId="3" fontId="9" fillId="4" borderId="9" xfId="1" applyNumberFormat="1" applyFont="1" applyFill="1" applyBorder="1" applyAlignment="1">
      <alignment horizontal="right" vertical="center" indent="1"/>
    </xf>
    <xf numFmtId="3" fontId="9" fillId="4" borderId="26" xfId="1" applyNumberFormat="1" applyFont="1" applyFill="1" applyBorder="1" applyAlignment="1">
      <alignment horizontal="right" vertical="center" indent="1"/>
    </xf>
    <xf numFmtId="165" fontId="9" fillId="4" borderId="9" xfId="2" applyNumberFormat="1" applyFont="1" applyFill="1" applyBorder="1" applyAlignment="1">
      <alignment horizontal="right" vertical="center" indent="1"/>
    </xf>
    <xf numFmtId="165" fontId="9" fillId="4" borderId="26" xfId="2" applyNumberFormat="1" applyFont="1" applyFill="1" applyBorder="1" applyAlignment="1">
      <alignment horizontal="right" vertical="center" indent="1"/>
    </xf>
    <xf numFmtId="165" fontId="9" fillId="4" borderId="8" xfId="2" applyNumberFormat="1" applyFont="1" applyFill="1" applyBorder="1" applyAlignment="1">
      <alignment horizontal="right" vertical="center" indent="1"/>
    </xf>
    <xf numFmtId="165" fontId="9" fillId="0" borderId="0" xfId="0" applyNumberFormat="1" applyFont="1"/>
    <xf numFmtId="0" fontId="9" fillId="0" borderId="26" xfId="0" applyFont="1" applyBorder="1"/>
    <xf numFmtId="0" fontId="9" fillId="0" borderId="0" xfId="0" applyFont="1" applyFill="1" applyBorder="1"/>
    <xf numFmtId="166" fontId="9" fillId="0" borderId="7" xfId="1" applyNumberFormat="1" applyFont="1" applyBorder="1"/>
    <xf numFmtId="166" fontId="9" fillId="0" borderId="0" xfId="1" applyNumberFormat="1" applyFont="1" applyBorder="1"/>
    <xf numFmtId="170" fontId="9" fillId="0" borderId="7" xfId="3" applyNumberFormat="1" applyFont="1" applyBorder="1"/>
    <xf numFmtId="170" fontId="9" fillId="0" borderId="0" xfId="3" applyNumberFormat="1" applyFont="1" applyBorder="1"/>
    <xf numFmtId="170" fontId="9" fillId="0" borderId="26" xfId="3" applyNumberFormat="1" applyFont="1" applyBorder="1"/>
    <xf numFmtId="171" fontId="9" fillId="0" borderId="26" xfId="3" applyNumberFormat="1" applyFont="1" applyBorder="1"/>
    <xf numFmtId="0" fontId="9" fillId="0" borderId="4" xfId="0" applyFont="1" applyBorder="1"/>
    <xf numFmtId="170" fontId="9" fillId="0" borderId="4" xfId="3" applyNumberFormat="1" applyFont="1" applyBorder="1"/>
    <xf numFmtId="171" fontId="9" fillId="0" borderId="4" xfId="3" applyNumberFormat="1" applyFont="1" applyBorder="1"/>
    <xf numFmtId="0" fontId="9" fillId="0" borderId="4" xfId="0" applyFont="1" applyFill="1" applyBorder="1"/>
    <xf numFmtId="0" fontId="9" fillId="0" borderId="1" xfId="0" applyFont="1" applyFill="1" applyBorder="1"/>
    <xf numFmtId="0" fontId="9" fillId="0" borderId="1" xfId="0" applyFont="1" applyBorder="1"/>
    <xf numFmtId="166" fontId="9" fillId="0" borderId="1" xfId="1" applyNumberFormat="1" applyFont="1" applyBorder="1"/>
    <xf numFmtId="166" fontId="9" fillId="0" borderId="2" xfId="1" applyNumberFormat="1" applyFont="1" applyBorder="1"/>
    <xf numFmtId="166" fontId="9" fillId="0" borderId="3" xfId="1" applyNumberFormat="1" applyFont="1" applyBorder="1"/>
    <xf numFmtId="170" fontId="9" fillId="0" borderId="2" xfId="3" applyNumberFormat="1" applyFont="1" applyBorder="1"/>
    <xf numFmtId="170" fontId="9" fillId="0" borderId="9" xfId="3" applyNumberFormat="1" applyFont="1" applyBorder="1"/>
    <xf numFmtId="171" fontId="9" fillId="0" borderId="9" xfId="3" applyNumberFormat="1" applyFont="1" applyBorder="1"/>
    <xf numFmtId="0" fontId="9" fillId="4" borderId="0" xfId="0" applyFont="1" applyFill="1" applyBorder="1"/>
    <xf numFmtId="166" fontId="9" fillId="4" borderId="0" xfId="1" applyNumberFormat="1" applyFont="1" applyFill="1" applyBorder="1"/>
    <xf numFmtId="170" fontId="9" fillId="4" borderId="0" xfId="3" applyNumberFormat="1" applyFont="1" applyFill="1" applyBorder="1"/>
    <xf numFmtId="171" fontId="9" fillId="4" borderId="0" xfId="3" applyNumberFormat="1" applyFont="1" applyFill="1" applyBorder="1"/>
    <xf numFmtId="170" fontId="9" fillId="0" borderId="3" xfId="3" applyNumberFormat="1" applyFont="1" applyBorder="1"/>
    <xf numFmtId="0" fontId="9" fillId="2" borderId="0" xfId="0" applyFont="1" applyFill="1"/>
    <xf numFmtId="170" fontId="9" fillId="2" borderId="0" xfId="0" applyNumberFormat="1" applyFont="1" applyFill="1"/>
    <xf numFmtId="0" fontId="9" fillId="2" borderId="0" xfId="0" applyFont="1" applyFill="1" applyBorder="1"/>
    <xf numFmtId="0" fontId="9" fillId="2" borderId="25" xfId="0" applyFont="1" applyFill="1" applyBorder="1"/>
    <xf numFmtId="0" fontId="9" fillId="2" borderId="6" xfId="0" applyFont="1" applyFill="1" applyBorder="1"/>
    <xf numFmtId="43" fontId="10" fillId="2" borderId="26" xfId="1" applyFont="1" applyFill="1" applyBorder="1"/>
    <xf numFmtId="43" fontId="10" fillId="2" borderId="0" xfId="1" applyFont="1" applyFill="1" applyBorder="1"/>
    <xf numFmtId="0" fontId="9" fillId="0" borderId="11" xfId="0" applyFont="1" applyBorder="1"/>
    <xf numFmtId="0" fontId="9" fillId="2" borderId="12" xfId="0" applyFont="1" applyFill="1" applyBorder="1"/>
    <xf numFmtId="43" fontId="10" fillId="2" borderId="8" xfId="1" applyFont="1" applyFill="1" applyBorder="1"/>
    <xf numFmtId="0" fontId="12" fillId="2" borderId="0" xfId="0" applyFont="1" applyFill="1" applyBorder="1"/>
    <xf numFmtId="0" fontId="16" fillId="8" borderId="9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Continuous" vertical="center"/>
    </xf>
    <xf numFmtId="0" fontId="13" fillId="8" borderId="3" xfId="0" applyFont="1" applyFill="1" applyBorder="1" applyAlignment="1">
      <alignment horizontal="centerContinuous" vertical="center"/>
    </xf>
    <xf numFmtId="166" fontId="15" fillId="2" borderId="3" xfId="1" applyNumberFormat="1" applyFont="1" applyFill="1" applyBorder="1" applyAlignment="1">
      <alignment vertical="center"/>
    </xf>
    <xf numFmtId="166" fontId="15" fillId="2" borderId="0" xfId="1" applyNumberFormat="1" applyFont="1" applyFill="1" applyBorder="1" applyAlignment="1">
      <alignment vertical="center"/>
    </xf>
    <xf numFmtId="166" fontId="15" fillId="2" borderId="13" xfId="1" applyNumberFormat="1" applyFont="1" applyFill="1" applyBorder="1" applyAlignment="1">
      <alignment vertical="center"/>
    </xf>
    <xf numFmtId="166" fontId="15" fillId="2" borderId="6" xfId="1" applyNumberFormat="1" applyFont="1" applyFill="1" applyBorder="1" applyAlignment="1">
      <alignment vertical="center"/>
    </xf>
    <xf numFmtId="166" fontId="15" fillId="2" borderId="14" xfId="1" applyNumberFormat="1" applyFont="1" applyFill="1" applyBorder="1" applyAlignment="1">
      <alignment vertical="center"/>
    </xf>
    <xf numFmtId="166" fontId="15" fillId="2" borderId="11" xfId="1" applyNumberFormat="1" applyFont="1" applyFill="1" applyBorder="1" applyAlignment="1">
      <alignment vertical="center"/>
    </xf>
    <xf numFmtId="166" fontId="15" fillId="2" borderId="5" xfId="1" applyNumberFormat="1" applyFont="1" applyFill="1" applyBorder="1" applyAlignment="1">
      <alignment vertical="center"/>
    </xf>
    <xf numFmtId="166" fontId="15" fillId="2" borderId="12" xfId="1" applyNumberFormat="1" applyFont="1" applyFill="1" applyBorder="1" applyAlignment="1">
      <alignment vertical="center"/>
    </xf>
    <xf numFmtId="165" fontId="15" fillId="2" borderId="0" xfId="2" applyNumberFormat="1" applyFont="1" applyFill="1" applyBorder="1" applyAlignment="1">
      <alignment vertical="center"/>
    </xf>
    <xf numFmtId="164" fontId="15" fillId="2" borderId="1" xfId="1" applyNumberFormat="1" applyFont="1" applyFill="1" applyBorder="1" applyAlignment="1">
      <alignment vertical="center"/>
    </xf>
    <xf numFmtId="166" fontId="15" fillId="2" borderId="2" xfId="1" applyNumberFormat="1" applyFont="1" applyFill="1" applyBorder="1" applyAlignment="1">
      <alignment vertical="center"/>
    </xf>
    <xf numFmtId="167" fontId="15" fillId="2" borderId="3" xfId="3" applyNumberFormat="1" applyFont="1" applyFill="1" applyBorder="1" applyAlignment="1">
      <alignment vertical="center"/>
    </xf>
    <xf numFmtId="164" fontId="15" fillId="2" borderId="0" xfId="1" applyNumberFormat="1" applyFont="1" applyFill="1" applyBorder="1" applyAlignment="1">
      <alignment vertical="center"/>
    </xf>
    <xf numFmtId="164" fontId="15" fillId="2" borderId="14" xfId="1" applyNumberFormat="1" applyFont="1" applyFill="1" applyBorder="1" applyAlignment="1">
      <alignment vertical="center"/>
    </xf>
    <xf numFmtId="164" fontId="15" fillId="2" borderId="5" xfId="1" applyNumberFormat="1" applyFont="1" applyFill="1" applyBorder="1" applyAlignment="1">
      <alignment vertical="center"/>
    </xf>
    <xf numFmtId="164" fontId="15" fillId="2" borderId="12" xfId="1" applyNumberFormat="1" applyFont="1" applyFill="1" applyBorder="1" applyAlignment="1">
      <alignment vertical="center"/>
    </xf>
    <xf numFmtId="165" fontId="15" fillId="2" borderId="25" xfId="2" applyNumberFormat="1" applyFont="1" applyFill="1" applyBorder="1" applyAlignment="1">
      <alignment vertical="center"/>
    </xf>
    <xf numFmtId="165" fontId="15" fillId="2" borderId="13" xfId="2" applyNumberFormat="1" applyFont="1" applyFill="1" applyBorder="1" applyAlignment="1">
      <alignment vertical="center"/>
    </xf>
    <xf numFmtId="165" fontId="15" fillId="2" borderId="6" xfId="2" applyNumberFormat="1" applyFont="1" applyFill="1" applyBorder="1" applyAlignment="1">
      <alignment vertical="center"/>
    </xf>
    <xf numFmtId="165" fontId="15" fillId="2" borderId="7" xfId="2" applyNumberFormat="1" applyFont="1" applyFill="1" applyBorder="1" applyAlignment="1">
      <alignment vertical="center"/>
    </xf>
    <xf numFmtId="165" fontId="15" fillId="2" borderId="14" xfId="2" applyNumberFormat="1" applyFont="1" applyFill="1" applyBorder="1" applyAlignment="1">
      <alignment vertical="center"/>
    </xf>
    <xf numFmtId="165" fontId="15" fillId="2" borderId="11" xfId="2" applyNumberFormat="1" applyFont="1" applyFill="1" applyBorder="1" applyAlignment="1">
      <alignment vertical="center"/>
    </xf>
    <xf numFmtId="165" fontId="15" fillId="2" borderId="5" xfId="2" applyNumberFormat="1" applyFont="1" applyFill="1" applyBorder="1" applyAlignment="1">
      <alignment vertical="center"/>
    </xf>
    <xf numFmtId="165" fontId="15" fillId="2" borderId="12" xfId="2" applyNumberFormat="1" applyFont="1" applyFill="1" applyBorder="1" applyAlignment="1">
      <alignment vertical="center"/>
    </xf>
    <xf numFmtId="165" fontId="15" fillId="8" borderId="14" xfId="2" applyNumberFormat="1" applyFont="1" applyFill="1" applyBorder="1" applyAlignment="1">
      <alignment vertical="center"/>
    </xf>
    <xf numFmtId="0" fontId="15" fillId="8" borderId="7" xfId="0" applyFont="1" applyFill="1" applyBorder="1" applyAlignment="1">
      <alignment horizontal="right" vertical="center" indent="1"/>
    </xf>
    <xf numFmtId="0" fontId="19" fillId="2" borderId="26" xfId="0" applyFont="1" applyFill="1" applyBorder="1" applyAlignment="1">
      <alignment horizontal="right" vertical="center" wrapText="1" indent="1"/>
    </xf>
    <xf numFmtId="0" fontId="15" fillId="0" borderId="26" xfId="0" applyFont="1" applyBorder="1" applyAlignment="1">
      <alignment horizontal="right" vertical="center" indent="1"/>
    </xf>
    <xf numFmtId="0" fontId="15" fillId="2" borderId="4" xfId="0" applyFont="1" applyFill="1" applyBorder="1" applyAlignment="1">
      <alignment horizontal="right" vertical="center" indent="1"/>
    </xf>
    <xf numFmtId="0" fontId="15" fillId="4" borderId="4" xfId="0" applyFont="1" applyFill="1" applyBorder="1" applyAlignment="1">
      <alignment horizontal="right" vertical="center" indent="1"/>
    </xf>
    <xf numFmtId="0" fontId="15" fillId="2" borderId="8" xfId="0" applyFont="1" applyFill="1" applyBorder="1" applyAlignment="1">
      <alignment horizontal="right" vertical="center" indent="1"/>
    </xf>
    <xf numFmtId="0" fontId="15" fillId="4" borderId="26" xfId="0" applyFont="1" applyFill="1" applyBorder="1" applyAlignment="1">
      <alignment horizontal="right" vertical="center" indent="1"/>
    </xf>
    <xf numFmtId="0" fontId="15" fillId="4" borderId="8" xfId="0" applyFont="1" applyFill="1" applyBorder="1" applyAlignment="1">
      <alignment horizontal="right" vertical="center" indent="1"/>
    </xf>
    <xf numFmtId="0" fontId="13" fillId="10" borderId="9" xfId="0" applyFont="1" applyFill="1" applyBorder="1" applyAlignment="1">
      <alignment horizontal="center" vertical="center"/>
    </xf>
    <xf numFmtId="41" fontId="13" fillId="10" borderId="9" xfId="0" applyNumberFormat="1" applyFont="1" applyFill="1" applyBorder="1" applyAlignment="1">
      <alignment vertical="center"/>
    </xf>
    <xf numFmtId="164" fontId="13" fillId="10" borderId="9" xfId="0" applyNumberFormat="1" applyFont="1" applyFill="1" applyBorder="1" applyAlignment="1">
      <alignment vertical="center"/>
    </xf>
    <xf numFmtId="42" fontId="13" fillId="10" borderId="9" xfId="0" applyNumberFormat="1" applyFont="1" applyFill="1" applyBorder="1" applyAlignment="1">
      <alignment vertical="center"/>
    </xf>
    <xf numFmtId="3" fontId="13" fillId="10" borderId="9" xfId="0" applyNumberFormat="1" applyFont="1" applyFill="1" applyBorder="1" applyAlignment="1">
      <alignment horizontal="right" vertical="center" indent="1"/>
    </xf>
    <xf numFmtId="165" fontId="13" fillId="10" borderId="9" xfId="2" applyNumberFormat="1" applyFont="1" applyFill="1" applyBorder="1" applyAlignment="1">
      <alignment horizontal="right" vertical="center" indent="1"/>
    </xf>
    <xf numFmtId="0" fontId="13" fillId="8" borderId="30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vertical="center" wrapText="1"/>
    </xf>
    <xf numFmtId="164" fontId="9" fillId="8" borderId="0" xfId="1" applyNumberFormat="1" applyFont="1" applyFill="1" applyBorder="1" applyAlignment="1">
      <alignment horizontal="center" vertical="center" wrapText="1"/>
    </xf>
    <xf numFmtId="165" fontId="9" fillId="8" borderId="0" xfId="2" applyNumberFormat="1" applyFont="1" applyFill="1" applyBorder="1" applyAlignment="1">
      <alignment horizontal="center" vertical="center" wrapText="1"/>
    </xf>
    <xf numFmtId="2" fontId="9" fillId="8" borderId="0" xfId="0" applyNumberFormat="1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1" fillId="0" borderId="0" xfId="1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8" borderId="26" xfId="0" applyFont="1" applyFill="1" applyBorder="1" applyAlignment="1">
      <alignment horizontal="centerContinuous" vertical="center"/>
    </xf>
    <xf numFmtId="0" fontId="1" fillId="0" borderId="9" xfId="0" applyFont="1" applyBorder="1"/>
    <xf numFmtId="0" fontId="3" fillId="0" borderId="9" xfId="0" applyFont="1" applyBorder="1"/>
    <xf numFmtId="0" fontId="2" fillId="0" borderId="9" xfId="0" applyFont="1" applyBorder="1" applyAlignment="1">
      <alignment horizontal="center"/>
    </xf>
    <xf numFmtId="0" fontId="21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wrapText="1"/>
    </xf>
    <xf numFmtId="43" fontId="2" fillId="7" borderId="9" xfId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3" fontId="2" fillId="0" borderId="10" xfId="1" applyFont="1" applyBorder="1" applyAlignment="1">
      <alignment horizontal="center" wrapText="1"/>
    </xf>
    <xf numFmtId="43" fontId="2" fillId="0" borderId="9" xfId="1" applyFont="1" applyBorder="1" applyAlignment="1">
      <alignment horizontal="center"/>
    </xf>
    <xf numFmtId="43" fontId="1" fillId="0" borderId="0" xfId="1" applyFont="1"/>
    <xf numFmtId="43" fontId="9" fillId="0" borderId="0" xfId="1" applyFont="1" applyAlignment="1">
      <alignment vertical="center"/>
    </xf>
    <xf numFmtId="164" fontId="13" fillId="10" borderId="2" xfId="1" applyNumberFormat="1" applyFont="1" applyFill="1" applyBorder="1" applyAlignment="1">
      <alignment vertical="center"/>
    </xf>
    <xf numFmtId="173" fontId="9" fillId="0" borderId="0" xfId="0" applyNumberFormat="1" applyFont="1" applyAlignment="1">
      <alignment vertical="center"/>
    </xf>
    <xf numFmtId="164" fontId="1" fillId="0" borderId="0" xfId="1" applyNumberFormat="1" applyFont="1"/>
    <xf numFmtId="0" fontId="2" fillId="0" borderId="1" xfId="0" applyFont="1" applyBorder="1"/>
    <xf numFmtId="43" fontId="1" fillId="7" borderId="2" xfId="1" applyFont="1" applyFill="1" applyBorder="1"/>
    <xf numFmtId="43" fontId="1" fillId="7" borderId="3" xfId="1" applyFont="1" applyFill="1" applyBorder="1"/>
    <xf numFmtId="0" fontId="2" fillId="6" borderId="0" xfId="0" applyFont="1" applyFill="1" applyAlignment="1">
      <alignment horizontal="centerContinuous"/>
    </xf>
    <xf numFmtId="0" fontId="1" fillId="6" borderId="0" xfId="0" applyFont="1" applyFill="1" applyAlignment="1">
      <alignment horizontal="centerContinuous"/>
    </xf>
    <xf numFmtId="0" fontId="2" fillId="7" borderId="0" xfId="0" applyFont="1" applyFill="1" applyAlignment="1">
      <alignment horizontal="centerContinuous"/>
    </xf>
    <xf numFmtId="0" fontId="1" fillId="7" borderId="0" xfId="0" applyFont="1" applyFill="1" applyAlignment="1">
      <alignment horizontal="centerContinuous"/>
    </xf>
    <xf numFmtId="172" fontId="1" fillId="0" borderId="0" xfId="0" applyNumberFormat="1" applyFo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1" fillId="0" borderId="0" xfId="0" applyNumberFormat="1" applyFont="1"/>
    <xf numFmtId="0" fontId="1" fillId="0" borderId="10" xfId="0" applyFont="1" applyBorder="1"/>
    <xf numFmtId="164" fontId="1" fillId="0" borderId="13" xfId="1" applyNumberFormat="1" applyFont="1" applyBorder="1"/>
    <xf numFmtId="43" fontId="1" fillId="0" borderId="6" xfId="1" applyFont="1" applyBorder="1"/>
    <xf numFmtId="0" fontId="1" fillId="0" borderId="7" xfId="0" applyFont="1" applyBorder="1"/>
    <xf numFmtId="164" fontId="1" fillId="0" borderId="0" xfId="1" applyNumberFormat="1" applyFont="1" applyBorder="1"/>
    <xf numFmtId="43" fontId="1" fillId="0" borderId="14" xfId="1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2" xfId="0" applyFont="1" applyBorder="1"/>
    <xf numFmtId="43" fontId="1" fillId="0" borderId="0" xfId="1" applyFont="1" applyBorder="1"/>
    <xf numFmtId="0" fontId="1" fillId="0" borderId="0" xfId="0" applyFont="1" applyBorder="1"/>
    <xf numFmtId="166" fontId="14" fillId="10" borderId="1" xfId="1" applyNumberFormat="1" applyFont="1" applyFill="1" applyBorder="1" applyAlignment="1">
      <alignment vertical="center"/>
    </xf>
    <xf numFmtId="166" fontId="14" fillId="10" borderId="2" xfId="1" applyNumberFormat="1" applyFont="1" applyFill="1" applyBorder="1" applyAlignment="1">
      <alignment vertical="center"/>
    </xf>
    <xf numFmtId="166" fontId="14" fillId="10" borderId="3" xfId="1" applyNumberFormat="1" applyFont="1" applyFill="1" applyBorder="1" applyAlignment="1">
      <alignment vertical="center"/>
    </xf>
    <xf numFmtId="165" fontId="14" fillId="10" borderId="1" xfId="2" applyNumberFormat="1" applyFont="1" applyFill="1" applyBorder="1" applyAlignment="1">
      <alignment vertical="center"/>
    </xf>
    <xf numFmtId="165" fontId="14" fillId="10" borderId="2" xfId="2" applyNumberFormat="1" applyFont="1" applyFill="1" applyBorder="1" applyAlignment="1">
      <alignment vertical="center"/>
    </xf>
    <xf numFmtId="165" fontId="14" fillId="10" borderId="3" xfId="2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 indent="1"/>
    </xf>
    <xf numFmtId="0" fontId="19" fillId="2" borderId="1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vertical="center"/>
    </xf>
    <xf numFmtId="166" fontId="15" fillId="2" borderId="64" xfId="1" applyNumberFormat="1" applyFont="1" applyFill="1" applyBorder="1" applyAlignment="1">
      <alignment vertical="center"/>
    </xf>
    <xf numFmtId="166" fontId="15" fillId="2" borderId="65" xfId="1" applyNumberFormat="1" applyFont="1" applyFill="1" applyBorder="1" applyAlignment="1">
      <alignment vertical="center"/>
    </xf>
    <xf numFmtId="166" fontId="15" fillId="2" borderId="66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5" fillId="0" borderId="67" xfId="0" applyFont="1" applyBorder="1" applyAlignment="1">
      <alignment vertical="center"/>
    </xf>
    <xf numFmtId="0" fontId="15" fillId="0" borderId="68" xfId="0" applyFont="1" applyBorder="1" applyAlignment="1">
      <alignment vertical="center"/>
    </xf>
    <xf numFmtId="0" fontId="15" fillId="0" borderId="0" xfId="0" applyFont="1"/>
    <xf numFmtId="0" fontId="15" fillId="2" borderId="0" xfId="0" applyFont="1" applyFill="1"/>
    <xf numFmtId="165" fontId="15" fillId="2" borderId="0" xfId="2" applyNumberFormat="1" applyFont="1" applyFill="1"/>
    <xf numFmtId="165" fontId="15" fillId="0" borderId="0" xfId="2" applyNumberFormat="1" applyFont="1"/>
    <xf numFmtId="0" fontId="15" fillId="2" borderId="26" xfId="0" applyFont="1" applyFill="1" applyBorder="1" applyAlignment="1">
      <alignment horizontal="right" vertical="center" indent="1"/>
    </xf>
    <xf numFmtId="0" fontId="15" fillId="8" borderId="0" xfId="0" applyFont="1" applyFill="1" applyAlignment="1">
      <alignment horizontal="right" vertical="center" indent="1"/>
    </xf>
    <xf numFmtId="0" fontId="14" fillId="8" borderId="0" xfId="0" applyFont="1" applyFill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5" fillId="0" borderId="69" xfId="0" applyFont="1" applyBorder="1" applyAlignment="1">
      <alignment vertical="center"/>
    </xf>
    <xf numFmtId="0" fontId="15" fillId="0" borderId="69" xfId="0" applyFont="1" applyBorder="1"/>
    <xf numFmtId="0" fontId="15" fillId="0" borderId="70" xfId="0" applyFont="1" applyBorder="1"/>
    <xf numFmtId="0" fontId="19" fillId="0" borderId="1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right" vertical="center" indent="1"/>
    </xf>
    <xf numFmtId="0" fontId="15" fillId="0" borderId="65" xfId="0" applyFont="1" applyBorder="1" applyAlignment="1">
      <alignment horizontal="right" vertical="center" indent="1"/>
    </xf>
    <xf numFmtId="0" fontId="15" fillId="0" borderId="66" xfId="0" applyFont="1" applyBorder="1" applyAlignment="1">
      <alignment horizontal="right" vertical="center" indent="1"/>
    </xf>
    <xf numFmtId="0" fontId="15" fillId="0" borderId="1" xfId="0" applyFont="1" applyBorder="1" applyAlignment="1">
      <alignment horizontal="right" vertical="center" indent="1"/>
    </xf>
    <xf numFmtId="0" fontId="19" fillId="10" borderId="1" xfId="0" applyFont="1" applyFill="1" applyBorder="1" applyAlignment="1">
      <alignment vertical="center"/>
    </xf>
    <xf numFmtId="44" fontId="13" fillId="10" borderId="3" xfId="2" applyNumberFormat="1" applyFont="1" applyFill="1" applyBorder="1" applyAlignment="1">
      <alignment vertic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3" fillId="10" borderId="2" xfId="1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3" fillId="10" borderId="1" xfId="0" applyFont="1" applyFill="1" applyBorder="1" applyAlignment="1">
      <alignment horizontal="right" vertical="center"/>
    </xf>
    <xf numFmtId="0" fontId="22" fillId="0" borderId="9" xfId="0" applyFont="1" applyBorder="1"/>
    <xf numFmtId="0" fontId="22" fillId="5" borderId="9" xfId="0" applyFont="1" applyFill="1" applyBorder="1"/>
    <xf numFmtId="164" fontId="22" fillId="5" borderId="9" xfId="1" applyNumberFormat="1" applyFont="1" applyFill="1" applyBorder="1"/>
    <xf numFmtId="43" fontId="22" fillId="5" borderId="9" xfId="1" applyFont="1" applyFill="1" applyBorder="1"/>
    <xf numFmtId="0" fontId="23" fillId="0" borderId="9" xfId="0" applyFont="1" applyBorder="1"/>
    <xf numFmtId="0" fontId="22" fillId="0" borderId="1" xfId="0" applyFont="1" applyBorder="1"/>
    <xf numFmtId="164" fontId="18" fillId="0" borderId="57" xfId="1" applyNumberFormat="1" applyFont="1" applyBorder="1" applyAlignment="1">
      <alignment horizontal="right" vertical="center"/>
    </xf>
    <xf numFmtId="164" fontId="18" fillId="0" borderId="59" xfId="1" applyNumberFormat="1" applyFont="1" applyBorder="1"/>
    <xf numFmtId="164" fontId="18" fillId="0" borderId="60" xfId="1" applyNumberFormat="1" applyFont="1" applyBorder="1"/>
    <xf numFmtId="164" fontId="18" fillId="0" borderId="35" xfId="1" applyNumberFormat="1" applyFont="1" applyBorder="1"/>
    <xf numFmtId="164" fontId="18" fillId="0" borderId="61" xfId="1" applyNumberFormat="1" applyFont="1" applyBorder="1"/>
    <xf numFmtId="165" fontId="18" fillId="0" borderId="33" xfId="2" applyNumberFormat="1" applyFont="1" applyBorder="1"/>
    <xf numFmtId="165" fontId="18" fillId="0" borderId="34" xfId="2" applyNumberFormat="1" applyFont="1" applyBorder="1"/>
    <xf numFmtId="165" fontId="18" fillId="0" borderId="35" xfId="2" applyNumberFormat="1" applyFont="1" applyBorder="1"/>
    <xf numFmtId="2" fontId="18" fillId="0" borderId="33" xfId="1" applyNumberFormat="1" applyFont="1" applyBorder="1" applyAlignment="1">
      <alignment horizontal="center"/>
    </xf>
    <xf numFmtId="2" fontId="18" fillId="0" borderId="34" xfId="1" applyNumberFormat="1" applyFont="1" applyBorder="1" applyAlignment="1">
      <alignment horizontal="center"/>
    </xf>
    <xf numFmtId="44" fontId="18" fillId="0" borderId="35" xfId="2" applyNumberFormat="1" applyFont="1" applyBorder="1"/>
    <xf numFmtId="0" fontId="22" fillId="0" borderId="0" xfId="0" applyFont="1"/>
    <xf numFmtId="174" fontId="22" fillId="0" borderId="0" xfId="0" applyNumberFormat="1" applyFont="1"/>
    <xf numFmtId="44" fontId="22" fillId="0" borderId="0" xfId="0" applyNumberFormat="1" applyFont="1"/>
    <xf numFmtId="164" fontId="22" fillId="0" borderId="0" xfId="0" applyNumberFormat="1" applyFont="1"/>
    <xf numFmtId="175" fontId="22" fillId="0" borderId="0" xfId="1" applyNumberFormat="1" applyFont="1"/>
    <xf numFmtId="43" fontId="22" fillId="0" borderId="0" xfId="1" applyFont="1"/>
    <xf numFmtId="175" fontId="22" fillId="0" borderId="0" xfId="0" applyNumberFormat="1" applyFont="1"/>
    <xf numFmtId="9" fontId="22" fillId="0" borderId="0" xfId="4" applyFont="1"/>
    <xf numFmtId="164" fontId="18" fillId="0" borderId="58" xfId="1" applyNumberFormat="1" applyFont="1" applyBorder="1" applyAlignment="1">
      <alignment horizontal="right" vertical="center"/>
    </xf>
    <xf numFmtId="164" fontId="18" fillId="0" borderId="36" xfId="1" applyNumberFormat="1" applyFont="1" applyBorder="1"/>
    <xf numFmtId="164" fontId="18" fillId="0" borderId="29" xfId="1" applyNumberFormat="1" applyFont="1" applyBorder="1"/>
    <xf numFmtId="164" fontId="18" fillId="0" borderId="37" xfId="1" applyNumberFormat="1" applyFont="1" applyBorder="1"/>
    <xf numFmtId="164" fontId="18" fillId="0" borderId="62" xfId="1" applyNumberFormat="1" applyFont="1" applyBorder="1"/>
    <xf numFmtId="165" fontId="18" fillId="0" borderId="36" xfId="2" applyNumberFormat="1" applyFont="1" applyBorder="1"/>
    <xf numFmtId="165" fontId="18" fillId="0" borderId="29" xfId="2" applyNumberFormat="1" applyFont="1" applyBorder="1"/>
    <xf numFmtId="165" fontId="18" fillId="0" borderId="37" xfId="2" applyNumberFormat="1" applyFont="1" applyBorder="1"/>
    <xf numFmtId="2" fontId="18" fillId="0" borderId="36" xfId="1" applyNumberFormat="1" applyFont="1" applyBorder="1" applyAlignment="1">
      <alignment horizontal="center"/>
    </xf>
    <xf numFmtId="2" fontId="18" fillId="0" borderId="29" xfId="1" applyNumberFormat="1" applyFont="1" applyBorder="1" applyAlignment="1">
      <alignment horizontal="center"/>
    </xf>
    <xf numFmtId="44" fontId="18" fillId="0" borderId="37" xfId="2" applyNumberFormat="1" applyFont="1" applyBorder="1"/>
    <xf numFmtId="0" fontId="22" fillId="5" borderId="7" xfId="0" applyFont="1" applyFill="1" applyBorder="1"/>
    <xf numFmtId="164" fontId="22" fillId="5" borderId="0" xfId="1" applyNumberFormat="1" applyFont="1" applyFill="1" applyBorder="1"/>
    <xf numFmtId="164" fontId="22" fillId="5" borderId="7" xfId="1" applyNumberFormat="1" applyFont="1" applyFill="1" applyBorder="1"/>
    <xf numFmtId="43" fontId="22" fillId="5" borderId="14" xfId="1" applyFont="1" applyFill="1" applyBorder="1"/>
    <xf numFmtId="43" fontId="22" fillId="5" borderId="4" xfId="1" applyFont="1" applyFill="1" applyBorder="1"/>
    <xf numFmtId="0" fontId="23" fillId="0" borderId="0" xfId="0" applyFont="1"/>
    <xf numFmtId="164" fontId="24" fillId="5" borderId="0" xfId="1" applyNumberFormat="1" applyFont="1" applyFill="1" applyBorder="1" applyAlignment="1">
      <alignment horizontal="center"/>
    </xf>
    <xf numFmtId="164" fontId="22" fillId="5" borderId="7" xfId="1" applyNumberFormat="1" applyFont="1" applyFill="1" applyBorder="1" applyAlignment="1">
      <alignment horizontal="center"/>
    </xf>
    <xf numFmtId="164" fontId="22" fillId="5" borderId="14" xfId="1" applyNumberFormat="1" applyFont="1" applyFill="1" applyBorder="1"/>
    <xf numFmtId="0" fontId="22" fillId="5" borderId="0" xfId="0" applyFont="1" applyFill="1" applyBorder="1"/>
    <xf numFmtId="43" fontId="22" fillId="5" borderId="4" xfId="1" applyFont="1" applyFill="1" applyBorder="1" applyAlignment="1">
      <alignment horizontal="center"/>
    </xf>
    <xf numFmtId="164" fontId="18" fillId="0" borderId="29" xfId="1" applyNumberFormat="1" applyFont="1" applyFill="1" applyBorder="1"/>
    <xf numFmtId="164" fontId="18" fillId="0" borderId="63" xfId="1" applyNumberFormat="1" applyFont="1" applyBorder="1"/>
    <xf numFmtId="0" fontId="11" fillId="8" borderId="5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/>
    </xf>
    <xf numFmtId="165" fontId="15" fillId="2" borderId="0" xfId="0" applyNumberFormat="1" applyFont="1" applyFill="1" applyAlignment="1">
      <alignment vertical="center"/>
    </xf>
    <xf numFmtId="10" fontId="15" fillId="2" borderId="0" xfId="4" applyNumberFormat="1" applyFont="1" applyFill="1" applyAlignment="1">
      <alignment vertical="center"/>
    </xf>
    <xf numFmtId="165" fontId="15" fillId="2" borderId="0" xfId="4" applyNumberFormat="1" applyFont="1" applyFill="1" applyAlignment="1">
      <alignment vertical="center"/>
    </xf>
    <xf numFmtId="169" fontId="15" fillId="2" borderId="0" xfId="4" applyNumberFormat="1" applyFont="1" applyFill="1" applyAlignment="1">
      <alignment vertical="center"/>
    </xf>
    <xf numFmtId="164" fontId="18" fillId="0" borderId="71" xfId="1" applyNumberFormat="1" applyFont="1" applyBorder="1" applyAlignment="1">
      <alignment horizontal="right" vertical="center"/>
    </xf>
    <xf numFmtId="164" fontId="18" fillId="0" borderId="72" xfId="1" applyNumberFormat="1" applyFont="1" applyBorder="1"/>
    <xf numFmtId="164" fontId="18" fillId="0" borderId="73" xfId="1" applyNumberFormat="1" applyFont="1" applyBorder="1"/>
    <xf numFmtId="164" fontId="18" fillId="0" borderId="73" xfId="1" applyNumberFormat="1" applyFont="1" applyFill="1" applyBorder="1"/>
    <xf numFmtId="164" fontId="18" fillId="0" borderId="74" xfId="1" applyNumberFormat="1" applyFont="1" applyBorder="1"/>
    <xf numFmtId="165" fontId="18" fillId="0" borderId="72" xfId="2" applyNumberFormat="1" applyFont="1" applyBorder="1"/>
    <xf numFmtId="165" fontId="18" fillId="0" borderId="73" xfId="2" applyNumberFormat="1" applyFont="1" applyBorder="1"/>
    <xf numFmtId="165" fontId="18" fillId="0" borderId="75" xfId="2" applyNumberFormat="1" applyFont="1" applyBorder="1"/>
    <xf numFmtId="2" fontId="18" fillId="0" borderId="72" xfId="1" applyNumberFormat="1" applyFont="1" applyBorder="1" applyAlignment="1">
      <alignment horizontal="center"/>
    </xf>
    <xf numFmtId="2" fontId="18" fillId="0" borderId="73" xfId="1" applyNumberFormat="1" applyFont="1" applyBorder="1" applyAlignment="1">
      <alignment horizontal="center"/>
    </xf>
    <xf numFmtId="44" fontId="18" fillId="0" borderId="75" xfId="2" applyNumberFormat="1" applyFont="1" applyBorder="1"/>
    <xf numFmtId="165" fontId="13" fillId="10" borderId="2" xfId="2" applyNumberFormat="1" applyFont="1" applyFill="1" applyBorder="1" applyAlignment="1">
      <alignment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/>
    </xf>
    <xf numFmtId="0" fontId="9" fillId="0" borderId="76" xfId="0" applyFont="1" applyBorder="1" applyAlignment="1">
      <alignment horizontal="left"/>
    </xf>
    <xf numFmtId="0" fontId="9" fillId="0" borderId="55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16" fillId="8" borderId="1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165" fontId="14" fillId="8" borderId="9" xfId="2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8" borderId="33" xfId="0" applyFont="1" applyFill="1" applyBorder="1" applyAlignment="1">
      <alignment horizontal="center" vertical="center" wrapText="1"/>
    </xf>
    <xf numFmtId="0" fontId="13" fillId="8" borderId="36" xfId="0" applyFont="1" applyFill="1" applyBorder="1" applyAlignment="1">
      <alignment horizontal="center" vertical="center" wrapText="1"/>
    </xf>
    <xf numFmtId="0" fontId="13" fillId="8" borderId="34" xfId="0" applyFont="1" applyFill="1" applyBorder="1" applyAlignment="1">
      <alignment horizontal="center"/>
    </xf>
    <xf numFmtId="0" fontId="13" fillId="8" borderId="35" xfId="0" applyFont="1" applyFill="1" applyBorder="1" applyAlignment="1">
      <alignment horizontal="center"/>
    </xf>
    <xf numFmtId="0" fontId="13" fillId="8" borderId="37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</cellXfs>
  <cellStyles count="9">
    <cellStyle name="Body: normal cell" xfId="8"/>
    <cellStyle name="Comma" xfId="1" builtinId="3"/>
    <cellStyle name="Comma 2" xfId="6"/>
    <cellStyle name="Currency" xfId="2" builtinId="4"/>
    <cellStyle name="Currency_NCPA 14" xfId="3"/>
    <cellStyle name="Normal" xfId="0" builtinId="0"/>
    <cellStyle name="Normal 2" xfId="5"/>
    <cellStyle name="Normal 3" xfId="7"/>
    <cellStyle name="Percent" xfId="4" builtinId="5"/>
  </cellStyles>
  <dxfs count="5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Tw Cen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9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73" formatCode="_(&quot;$&quot;* #,##0.000_);_(&quot;$&quot;* \(#,##0.00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5" formatCode="_(&quot;$&quot;* #,##0_);_(&quot;$&quot;* \(#,##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5" formatCode="_(&quot;$&quot;* #,##0_);_(&quot;$&quot;* \(#,##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5" formatCode="_(&quot;$&quot;* #,##0_);_(&quot;$&quot;* \(#,##0\);_(&quot;$&quot;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w Cen MT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Tw Cen MT"/>
        <scheme val="none"/>
      </font>
      <fill>
        <patternFill patternType="solid">
          <fgColor indexed="64"/>
          <bgColor rgb="FF7AA3D7"/>
        </patternFill>
      </fill>
      <alignment vertical="center" textRotation="0" wrapText="1" indent="0" justifyLastLine="0" shrinkToFit="0" readingOrder="0"/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AA3D7"/>
      <color rgb="FF595959"/>
      <color rgb="FF3D84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2500000000000032"/>
          <c:y val="2.777777777777924E-2"/>
          <c:w val="0.53888888888888964"/>
          <c:h val="0.89814814814814814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38"/>
      </c:pie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Tables'!$P$27</c:f>
              <c:strCache>
                <c:ptCount val="1"/>
                <c:pt idx="0">
                  <c:v>Expenditures</c:v>
                </c:pt>
              </c:strCache>
            </c:strRef>
          </c:tx>
          <c:spPr>
            <a:solidFill>
              <a:schemeClr val="tx1">
                <a:lumMod val="65000"/>
                <a:lumOff val="35000"/>
                <a:alpha val="50196"/>
              </a:schemeClr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chemeClr val="tx1">
                  <a:lumMod val="65000"/>
                  <a:lumOff val="35000"/>
                  <a:alpha val="50196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655-474B-B097-197B81E6790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65000"/>
                  <a:lumOff val="35000"/>
                  <a:alpha val="50196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655-474B-B097-197B81E67907}"/>
              </c:ext>
            </c:extLst>
          </c:dPt>
          <c:dPt>
            <c:idx val="11"/>
            <c:invertIfNegative val="0"/>
            <c:bubble3D val="0"/>
            <c:spPr>
              <a:solidFill>
                <a:srgbClr val="595959"/>
              </a:solidFill>
            </c:spPr>
            <c:extLst>
              <c:ext xmlns:c16="http://schemas.microsoft.com/office/drawing/2014/chart" uri="{C3380CC4-5D6E-409C-BE32-E72D297353CC}">
                <c16:uniqueId val="{00000005-1655-474B-B097-197B81E67907}"/>
              </c:ext>
            </c:extLst>
          </c:dPt>
          <c:cat>
            <c:numRef>
              <c:f>'Analysis Tables'!$O$28:$O$39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'Analysis Tables'!$P$28:$P$39</c:f>
              <c:numCache>
                <c:formatCode>_("$"* #,##0_);_("$"* \(#,##0\);_("$"* "-"??_);_(@_)</c:formatCode>
                <c:ptCount val="12"/>
                <c:pt idx="0">
                  <c:v>54412728</c:v>
                </c:pt>
                <c:pt idx="1">
                  <c:v>63151647</c:v>
                </c:pt>
                <c:pt idx="2">
                  <c:v>103907265.87263383</c:v>
                </c:pt>
                <c:pt idx="3">
                  <c:v>146093107.49998564</c:v>
                </c:pt>
                <c:pt idx="4">
                  <c:v>123433250</c:v>
                </c:pt>
                <c:pt idx="5">
                  <c:v>132372795</c:v>
                </c:pt>
                <c:pt idx="6" formatCode="_(&quot;$&quot;* #,##0_);_(&quot;$&quot;* \(#,##0\);_(&quot;$&quot;* &quot;-&quot;_);_(@_)">
                  <c:v>126936631</c:v>
                </c:pt>
                <c:pt idx="7">
                  <c:v>134475230</c:v>
                </c:pt>
                <c:pt idx="8">
                  <c:v>169901735</c:v>
                </c:pt>
                <c:pt idx="9">
                  <c:v>163008335.4365404</c:v>
                </c:pt>
                <c:pt idx="10">
                  <c:v>154796667.50699997</c:v>
                </c:pt>
                <c:pt idx="11">
                  <c:v>226386251.32000005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55-474B-B097-197B81E67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22965248"/>
        <c:axId val="422966784"/>
      </c:barChart>
      <c:catAx>
        <c:axId val="4229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2966784"/>
        <c:crosses val="autoZero"/>
        <c:auto val="1"/>
        <c:lblAlgn val="ctr"/>
        <c:lblOffset val="100"/>
        <c:noMultiLvlLbl val="0"/>
      </c:catAx>
      <c:valAx>
        <c:axId val="422966784"/>
        <c:scaling>
          <c:orientation val="minMax"/>
          <c:max val="2400000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2965248"/>
        <c:crosses val="autoZero"/>
        <c:crossBetween val="between"/>
        <c:majorUnit val="30000000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000" b="1">
          <a:latin typeface="Tw Cen MT" panose="020B0602020104020603" pitchFamily="34" charset="0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Tables'!$Q$27</c:f>
              <c:strCache>
                <c:ptCount val="1"/>
                <c:pt idx="0">
                  <c:v>Energy Savings</c:v>
                </c:pt>
              </c:strCache>
            </c:strRef>
          </c:tx>
          <c:spPr>
            <a:solidFill>
              <a:srgbClr val="7AA3D7">
                <a:alpha val="50196"/>
              </a:srgbClr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7AA3D7">
                  <a:alpha val="50196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A32E-4819-BEBE-C7E134B7FA0B}"/>
              </c:ext>
            </c:extLst>
          </c:dPt>
          <c:dPt>
            <c:idx val="9"/>
            <c:invertIfNegative val="0"/>
            <c:bubble3D val="0"/>
            <c:spPr>
              <a:solidFill>
                <a:srgbClr val="7AA3D7">
                  <a:alpha val="50196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32E-4819-BEBE-C7E134B7FA0B}"/>
              </c:ext>
            </c:extLst>
          </c:dPt>
          <c:dPt>
            <c:idx val="11"/>
            <c:invertIfNegative val="0"/>
            <c:bubble3D val="0"/>
            <c:spPr>
              <a:solidFill>
                <a:srgbClr val="7AA3D7"/>
              </a:solidFill>
            </c:spPr>
            <c:extLst>
              <c:ext xmlns:c16="http://schemas.microsoft.com/office/drawing/2014/chart" uri="{C3380CC4-5D6E-409C-BE32-E72D297353CC}">
                <c16:uniqueId val="{00000005-A32E-4819-BEBE-C7E134B7FA0B}"/>
              </c:ext>
            </c:extLst>
          </c:dPt>
          <c:cat>
            <c:numRef>
              <c:f>'Analysis Tables'!$O$28:$O$39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'Analysis Tables'!$Q$28:$Q$39</c:f>
              <c:numCache>
                <c:formatCode>_(* #,##0_);_(* \(#,##0\);_(* "-"??_);_(@_)</c:formatCode>
                <c:ptCount val="12"/>
                <c:pt idx="0">
                  <c:v>169302.601</c:v>
                </c:pt>
                <c:pt idx="1">
                  <c:v>254331.65900000001</c:v>
                </c:pt>
                <c:pt idx="2">
                  <c:v>401919.20504450396</c:v>
                </c:pt>
                <c:pt idx="3">
                  <c:v>644260.23172980908</c:v>
                </c:pt>
                <c:pt idx="4">
                  <c:v>522928.99800000002</c:v>
                </c:pt>
                <c:pt idx="5">
                  <c:v>459458.53899999999</c:v>
                </c:pt>
                <c:pt idx="6">
                  <c:v>439710.36900000001</c:v>
                </c:pt>
                <c:pt idx="7">
                  <c:v>521478</c:v>
                </c:pt>
                <c:pt idx="8">
                  <c:v>568980</c:v>
                </c:pt>
                <c:pt idx="9">
                  <c:v>644703</c:v>
                </c:pt>
                <c:pt idx="10">
                  <c:v>771592</c:v>
                </c:pt>
                <c:pt idx="11">
                  <c:v>861941.73377058806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2E-4819-BEBE-C7E134B7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22965248"/>
        <c:axId val="422966784"/>
      </c:barChart>
      <c:catAx>
        <c:axId val="4229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2966784"/>
        <c:crosses val="autoZero"/>
        <c:auto val="1"/>
        <c:lblAlgn val="ctr"/>
        <c:lblOffset val="100"/>
        <c:noMultiLvlLbl val="0"/>
      </c:catAx>
      <c:valAx>
        <c:axId val="422966784"/>
        <c:scaling>
          <c:orientation val="minMax"/>
          <c:max val="880000"/>
          <c:min val="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22965248"/>
        <c:crosses val="autoZero"/>
        <c:crossBetween val="between"/>
        <c:majorUnit val="110000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000" b="1">
          <a:latin typeface="Tw Cen MT" panose="020B0602020104020603" pitchFamily="34" charset="0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76200</xdr:rowOff>
        </xdr:from>
        <xdr:to>
          <xdr:col>17</xdr:col>
          <xdr:colOff>19050</xdr:colOff>
          <xdr:row>7</xdr:row>
          <xdr:rowOff>9525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 Tables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9</xdr:row>
          <xdr:rowOff>85725</xdr:rowOff>
        </xdr:from>
        <xdr:to>
          <xdr:col>17</xdr:col>
          <xdr:colOff>66675</xdr:colOff>
          <xdr:row>12</xdr:row>
          <xdr:rowOff>19050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Get Tables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123825</xdr:colOff>
      <xdr:row>4</xdr:row>
      <xdr:rowOff>352425</xdr:rowOff>
    </xdr:from>
    <xdr:to>
      <xdr:col>37</xdr:col>
      <xdr:colOff>504824</xdr:colOff>
      <xdr:row>20</xdr:row>
      <xdr:rowOff>19050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14</xdr:col>
      <xdr:colOff>337184</xdr:colOff>
      <xdr:row>1</xdr:row>
      <xdr:rowOff>129538</xdr:rowOff>
    </xdr:from>
    <xdr:to>
      <xdr:col>21</xdr:col>
      <xdr:colOff>310290</xdr:colOff>
      <xdr:row>20</xdr:row>
      <xdr:rowOff>21962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21</xdr:col>
      <xdr:colOff>744853</xdr:colOff>
      <xdr:row>1</xdr:row>
      <xdr:rowOff>144778</xdr:rowOff>
    </xdr:from>
    <xdr:to>
      <xdr:col>28</xdr:col>
      <xdr:colOff>610382</xdr:colOff>
      <xdr:row>20</xdr:row>
      <xdr:rowOff>37202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46:K86" totalsRowShown="0" headerRowDxfId="15" dataDxfId="14">
  <autoFilter ref="A46:K86"/>
  <sortState ref="A47:K86">
    <sortCondition descending="1" ref="D46:D86"/>
  </sortState>
  <tableColumns count="11">
    <tableColumn id="1" name="Utility" dataDxfId="13"/>
    <tableColumn id="2" name="Gross Annual kWh Savings" dataDxfId="12" dataCellStyle="Comma"/>
    <tableColumn id="3" name="Gross Lifecyle kWh Savings" dataDxfId="11" dataCellStyle="Comma"/>
    <tableColumn id="5" name="Net Annual kWh Savings" dataDxfId="10" dataCellStyle="Comma"/>
    <tableColumn id="6" name="Net Lifecycle kWh savings" dataDxfId="9" dataCellStyle="Comma"/>
    <tableColumn id="7" name="Utility Incentives Cost" dataDxfId="8" dataCellStyle="Currency"/>
    <tableColumn id="9" name="Utility Mktg, EM&amp;V, and Admin Cost" dataDxfId="7" dataCellStyle="Currency"/>
    <tableColumn id="10" name="2017 Total Utility Cost " dataDxfId="6" dataCellStyle="Currency"/>
    <tableColumn id="14" name="2016 Total Utility Cost" dataDxfId="5" dataCellStyle="Currency"/>
    <tableColumn id="15" name="Cost Delta" dataDxfId="4" dataCellStyle="Percent">
      <calculatedColumnFormula>Table1[[#This Row],[2017 Total Utility Cost ]]-Table1[[#This Row],[2016 Total Utility Cost]]</calculatedColumnFormula>
    </tableColumn>
    <tableColumn id="16" name="Siz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O3514"/>
  <sheetViews>
    <sheetView zoomScale="70" zoomScaleNormal="70" zoomScaleSheetLayoutView="75" workbookViewId="0"/>
  </sheetViews>
  <sheetFormatPr defaultColWidth="9.140625" defaultRowHeight="15.75" x14ac:dyDescent="0.2"/>
  <cols>
    <col min="1" max="1" width="22.7109375" style="14" customWidth="1"/>
    <col min="2" max="2" width="23.7109375" style="14" customWidth="1"/>
    <col min="3" max="3" width="13.7109375" style="14" customWidth="1"/>
    <col min="4" max="4" width="12.7109375" style="14" customWidth="1"/>
    <col min="5" max="5" width="15.140625" style="14" bestFit="1" customWidth="1"/>
    <col min="6" max="6" width="17" style="14" bestFit="1" customWidth="1"/>
    <col min="7" max="7" width="12.85546875" style="14" customWidth="1"/>
    <col min="8" max="9" width="17" style="14" bestFit="1" customWidth="1"/>
    <col min="10" max="11" width="14.28515625" style="14" customWidth="1"/>
    <col min="12" max="12" width="16" style="14" bestFit="1" customWidth="1"/>
    <col min="13" max="13" width="17.28515625" style="14" customWidth="1"/>
    <col min="14" max="14" width="15.7109375" style="14" bestFit="1" customWidth="1"/>
    <col min="15" max="15" width="14.42578125" style="14" bestFit="1" customWidth="1"/>
    <col min="16" max="22" width="9.140625" style="14"/>
    <col min="23" max="23" width="33.85546875" style="14" customWidth="1"/>
    <col min="24" max="24" width="12" style="14" customWidth="1"/>
    <col min="25" max="25" width="10.7109375" style="14" customWidth="1"/>
    <col min="26" max="27" width="9.140625" style="14"/>
    <col min="28" max="28" width="11.7109375" style="14" bestFit="1" customWidth="1"/>
    <col min="29" max="29" width="13" style="14" customWidth="1"/>
    <col min="30" max="30" width="11.28515625" style="14" bestFit="1" customWidth="1"/>
    <col min="31" max="37" width="9.140625" style="14"/>
    <col min="38" max="38" width="10.5703125" style="14" bestFit="1" customWidth="1"/>
    <col min="39" max="16384" width="9.140625" style="14"/>
  </cols>
  <sheetData>
    <row r="1" spans="1:15" x14ac:dyDescent="0.2">
      <c r="A1" s="373" t="s">
        <v>101</v>
      </c>
      <c r="B1" s="374"/>
      <c r="C1" s="397" t="s">
        <v>36</v>
      </c>
      <c r="D1" s="398"/>
      <c r="E1" s="398"/>
      <c r="F1" s="398"/>
      <c r="G1" s="398"/>
      <c r="H1" s="398"/>
      <c r="I1" s="398"/>
      <c r="J1" s="398"/>
      <c r="K1" s="373"/>
      <c r="L1" s="399" t="s">
        <v>0</v>
      </c>
      <c r="M1" s="400"/>
      <c r="N1" s="400"/>
      <c r="O1" s="400"/>
    </row>
    <row r="2" spans="1:15" ht="51" x14ac:dyDescent="0.2">
      <c r="A2" s="376" t="s">
        <v>37</v>
      </c>
      <c r="B2" s="376" t="s">
        <v>1</v>
      </c>
      <c r="C2" s="376" t="s">
        <v>38</v>
      </c>
      <c r="D2" s="377" t="s">
        <v>98</v>
      </c>
      <c r="E2" s="377" t="s">
        <v>91</v>
      </c>
      <c r="F2" s="377" t="s">
        <v>92</v>
      </c>
      <c r="G2" s="377" t="s">
        <v>93</v>
      </c>
      <c r="H2" s="377" t="s">
        <v>94</v>
      </c>
      <c r="I2" s="377" t="s">
        <v>95</v>
      </c>
      <c r="J2" s="377" t="s">
        <v>96</v>
      </c>
      <c r="K2" s="377" t="s">
        <v>43</v>
      </c>
      <c r="L2" s="376" t="s">
        <v>5</v>
      </c>
      <c r="M2" s="287" t="s">
        <v>6</v>
      </c>
      <c r="N2" s="378" t="s">
        <v>7</v>
      </c>
      <c r="O2" s="378" t="s">
        <v>82</v>
      </c>
    </row>
    <row r="3" spans="1:15" x14ac:dyDescent="0.2">
      <c r="A3" s="145" t="s">
        <v>20</v>
      </c>
      <c r="B3" s="146" t="s">
        <v>21</v>
      </c>
      <c r="C3" s="147">
        <v>6</v>
      </c>
      <c r="D3" s="148">
        <v>0</v>
      </c>
      <c r="E3" s="148">
        <v>1792</v>
      </c>
      <c r="F3" s="148">
        <v>19712</v>
      </c>
      <c r="G3" s="148">
        <v>0</v>
      </c>
      <c r="H3" s="148">
        <v>555.52</v>
      </c>
      <c r="I3" s="148">
        <v>6110.7199999999993</v>
      </c>
      <c r="J3" s="148">
        <v>0</v>
      </c>
      <c r="K3" s="148">
        <v>0</v>
      </c>
      <c r="L3" s="149">
        <v>900</v>
      </c>
      <c r="M3" s="150">
        <v>8435.89</v>
      </c>
      <c r="N3" s="151">
        <v>9335.89</v>
      </c>
      <c r="O3" s="152">
        <v>2.02</v>
      </c>
    </row>
    <row r="4" spans="1:15" x14ac:dyDescent="0.2">
      <c r="A4" s="153" t="s">
        <v>123</v>
      </c>
      <c r="B4" s="146" t="s">
        <v>124</v>
      </c>
      <c r="C4" s="147">
        <v>11089</v>
      </c>
      <c r="D4" s="148">
        <v>0</v>
      </c>
      <c r="E4" s="148">
        <v>676666</v>
      </c>
      <c r="F4" s="148">
        <v>676666</v>
      </c>
      <c r="G4" s="148">
        <v>0</v>
      </c>
      <c r="H4" s="148">
        <v>676666</v>
      </c>
      <c r="I4" s="148">
        <v>676666</v>
      </c>
      <c r="J4" s="148">
        <v>0</v>
      </c>
      <c r="K4" s="148">
        <v>0</v>
      </c>
      <c r="L4" s="149">
        <v>0</v>
      </c>
      <c r="M4" s="150">
        <v>116163.97</v>
      </c>
      <c r="N4" s="154">
        <v>116163.97</v>
      </c>
      <c r="O4" s="155">
        <v>0.18</v>
      </c>
    </row>
    <row r="5" spans="1:15" x14ac:dyDescent="0.2">
      <c r="A5" s="153" t="s">
        <v>39</v>
      </c>
      <c r="B5" s="146" t="s">
        <v>44</v>
      </c>
      <c r="C5" s="147">
        <v>0</v>
      </c>
      <c r="D5" s="148">
        <v>0</v>
      </c>
      <c r="E5" s="148">
        <v>0</v>
      </c>
      <c r="F5" s="148">
        <v>0</v>
      </c>
      <c r="G5" s="148">
        <v>0</v>
      </c>
      <c r="H5" s="148">
        <v>0</v>
      </c>
      <c r="I5" s="148">
        <v>0</v>
      </c>
      <c r="J5" s="148">
        <v>0</v>
      </c>
      <c r="K5" s="148">
        <v>0</v>
      </c>
      <c r="L5" s="149">
        <v>0</v>
      </c>
      <c r="M5" s="150">
        <v>0</v>
      </c>
      <c r="N5" s="154">
        <v>0</v>
      </c>
      <c r="O5" s="155">
        <v>0</v>
      </c>
    </row>
    <row r="6" spans="1:15" x14ac:dyDescent="0.2">
      <c r="A6" s="153" t="s">
        <v>10</v>
      </c>
      <c r="B6" s="146" t="s">
        <v>25</v>
      </c>
      <c r="C6" s="147">
        <v>0</v>
      </c>
      <c r="D6" s="148">
        <v>0</v>
      </c>
      <c r="E6" s="148">
        <v>0</v>
      </c>
      <c r="F6" s="148">
        <v>0</v>
      </c>
      <c r="G6" s="148">
        <v>0</v>
      </c>
      <c r="H6" s="148">
        <v>0</v>
      </c>
      <c r="I6" s="148">
        <v>0</v>
      </c>
      <c r="J6" s="148">
        <v>0</v>
      </c>
      <c r="K6" s="148">
        <v>0</v>
      </c>
      <c r="L6" s="149">
        <v>0</v>
      </c>
      <c r="M6" s="150">
        <v>0</v>
      </c>
      <c r="N6" s="154">
        <v>0</v>
      </c>
      <c r="O6" s="155">
        <v>0</v>
      </c>
    </row>
    <row r="7" spans="1:15" x14ac:dyDescent="0.2">
      <c r="A7" s="153" t="s">
        <v>20</v>
      </c>
      <c r="B7" s="146" t="s">
        <v>22</v>
      </c>
      <c r="C7" s="147">
        <v>0</v>
      </c>
      <c r="D7" s="148">
        <v>0</v>
      </c>
      <c r="E7" s="148">
        <v>0</v>
      </c>
      <c r="F7" s="148">
        <v>0</v>
      </c>
      <c r="G7" s="148">
        <v>0</v>
      </c>
      <c r="H7" s="148">
        <v>0</v>
      </c>
      <c r="I7" s="148">
        <v>0</v>
      </c>
      <c r="J7" s="148">
        <v>0</v>
      </c>
      <c r="K7" s="148">
        <v>0</v>
      </c>
      <c r="L7" s="149">
        <v>0</v>
      </c>
      <c r="M7" s="150">
        <v>0</v>
      </c>
      <c r="N7" s="154">
        <v>0</v>
      </c>
      <c r="O7" s="155">
        <v>0</v>
      </c>
    </row>
    <row r="8" spans="1:15" x14ac:dyDescent="0.2">
      <c r="A8" s="153" t="s">
        <v>23</v>
      </c>
      <c r="B8" s="146" t="s">
        <v>24</v>
      </c>
      <c r="C8" s="147">
        <v>0</v>
      </c>
      <c r="D8" s="148">
        <v>0</v>
      </c>
      <c r="E8" s="148">
        <v>0</v>
      </c>
      <c r="F8" s="148">
        <v>0</v>
      </c>
      <c r="G8" s="148">
        <v>0</v>
      </c>
      <c r="H8" s="148">
        <v>0</v>
      </c>
      <c r="I8" s="148">
        <v>0</v>
      </c>
      <c r="J8" s="148">
        <v>0</v>
      </c>
      <c r="K8" s="148">
        <v>0</v>
      </c>
      <c r="L8" s="149">
        <v>0</v>
      </c>
      <c r="M8" s="150">
        <v>0</v>
      </c>
      <c r="N8" s="154">
        <v>0</v>
      </c>
      <c r="O8" s="155">
        <v>0</v>
      </c>
    </row>
    <row r="9" spans="1:15" x14ac:dyDescent="0.2">
      <c r="A9" s="153" t="s">
        <v>10</v>
      </c>
      <c r="B9" s="146" t="s">
        <v>26</v>
      </c>
      <c r="C9" s="147">
        <v>0</v>
      </c>
      <c r="D9" s="148">
        <v>0</v>
      </c>
      <c r="E9" s="148">
        <v>0</v>
      </c>
      <c r="F9" s="148">
        <v>0</v>
      </c>
      <c r="G9" s="148">
        <v>0</v>
      </c>
      <c r="H9" s="148">
        <v>0</v>
      </c>
      <c r="I9" s="148">
        <v>0</v>
      </c>
      <c r="J9" s="148">
        <v>0</v>
      </c>
      <c r="K9" s="148">
        <v>0</v>
      </c>
      <c r="L9" s="149">
        <v>0</v>
      </c>
      <c r="M9" s="150">
        <v>0</v>
      </c>
      <c r="N9" s="154">
        <v>0</v>
      </c>
      <c r="O9" s="155">
        <v>0</v>
      </c>
    </row>
    <row r="10" spans="1:15" x14ac:dyDescent="0.2">
      <c r="A10" s="153" t="s">
        <v>14</v>
      </c>
      <c r="B10" s="146" t="s">
        <v>28</v>
      </c>
      <c r="C10" s="147">
        <v>1475</v>
      </c>
      <c r="D10" s="148">
        <v>2.97</v>
      </c>
      <c r="E10" s="148">
        <v>20585</v>
      </c>
      <c r="F10" s="148">
        <v>302475</v>
      </c>
      <c r="G10" s="148">
        <v>1.6038000000000001</v>
      </c>
      <c r="H10" s="148">
        <v>14964.550000000001</v>
      </c>
      <c r="I10" s="148">
        <v>221066.25</v>
      </c>
      <c r="J10" s="148">
        <v>0</v>
      </c>
      <c r="K10" s="148">
        <v>0</v>
      </c>
      <c r="L10" s="149">
        <v>7917.83</v>
      </c>
      <c r="M10" s="150">
        <v>50157.48</v>
      </c>
      <c r="N10" s="154">
        <v>58075.31</v>
      </c>
      <c r="O10" s="155">
        <v>0.38</v>
      </c>
    </row>
    <row r="11" spans="1:15" x14ac:dyDescent="0.2">
      <c r="A11" s="153" t="s">
        <v>29</v>
      </c>
      <c r="B11" s="146" t="s">
        <v>30</v>
      </c>
      <c r="C11" s="147">
        <v>0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148">
        <v>0</v>
      </c>
      <c r="J11" s="148">
        <v>0</v>
      </c>
      <c r="K11" s="148">
        <v>0</v>
      </c>
      <c r="L11" s="149">
        <v>0</v>
      </c>
      <c r="M11" s="150">
        <v>0</v>
      </c>
      <c r="N11" s="154">
        <v>0</v>
      </c>
      <c r="O11" s="155">
        <v>0</v>
      </c>
    </row>
    <row r="12" spans="1:15" x14ac:dyDescent="0.2">
      <c r="A12" s="153" t="s">
        <v>18</v>
      </c>
      <c r="B12" s="146" t="s">
        <v>31</v>
      </c>
      <c r="C12" s="147">
        <v>121</v>
      </c>
      <c r="D12" s="148">
        <v>6.6174000000000008</v>
      </c>
      <c r="E12" s="148">
        <v>84693</v>
      </c>
      <c r="F12" s="148">
        <v>919388.00000000012</v>
      </c>
      <c r="G12" s="148">
        <v>4.63218</v>
      </c>
      <c r="H12" s="148">
        <v>59285.1</v>
      </c>
      <c r="I12" s="148">
        <v>643571.6</v>
      </c>
      <c r="J12" s="148">
        <v>0</v>
      </c>
      <c r="K12" s="148">
        <v>0</v>
      </c>
      <c r="L12" s="149">
        <v>8725</v>
      </c>
      <c r="M12" s="150">
        <v>107945.49</v>
      </c>
      <c r="N12" s="154">
        <v>116670.49</v>
      </c>
      <c r="O12" s="155">
        <v>0.25</v>
      </c>
    </row>
    <row r="13" spans="1:15" x14ac:dyDescent="0.2">
      <c r="A13" s="153" t="s">
        <v>10</v>
      </c>
      <c r="B13" s="146" t="s">
        <v>27</v>
      </c>
      <c r="C13" s="147">
        <v>0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9">
        <v>0</v>
      </c>
      <c r="M13" s="150">
        <v>0</v>
      </c>
      <c r="N13" s="154">
        <v>0</v>
      </c>
      <c r="O13" s="155">
        <v>0</v>
      </c>
    </row>
    <row r="14" spans="1:15" x14ac:dyDescent="0.2">
      <c r="A14" s="153" t="s">
        <v>33</v>
      </c>
      <c r="B14" s="146" t="s">
        <v>34</v>
      </c>
      <c r="C14" s="147">
        <v>0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9">
        <v>0</v>
      </c>
      <c r="M14" s="150">
        <v>0</v>
      </c>
      <c r="N14" s="154">
        <v>0</v>
      </c>
      <c r="O14" s="155">
        <v>0</v>
      </c>
    </row>
    <row r="15" spans="1:15" x14ac:dyDescent="0.2">
      <c r="A15" s="153" t="s">
        <v>123</v>
      </c>
      <c r="B15" s="146" t="s">
        <v>125</v>
      </c>
      <c r="C15" s="147">
        <v>0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9">
        <v>0</v>
      </c>
      <c r="M15" s="150">
        <v>0</v>
      </c>
      <c r="N15" s="154">
        <v>0</v>
      </c>
      <c r="O15" s="155">
        <v>0</v>
      </c>
    </row>
    <row r="16" spans="1:15" x14ac:dyDescent="0.2">
      <c r="A16" s="153" t="s">
        <v>39</v>
      </c>
      <c r="B16" s="146" t="s">
        <v>88</v>
      </c>
      <c r="C16" s="147">
        <v>0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148">
        <v>0</v>
      </c>
      <c r="K16" s="148">
        <v>0</v>
      </c>
      <c r="L16" s="149">
        <v>0</v>
      </c>
      <c r="M16" s="150">
        <v>0</v>
      </c>
      <c r="N16" s="154">
        <v>0</v>
      </c>
      <c r="O16" s="155">
        <v>0</v>
      </c>
    </row>
    <row r="17" spans="1:15" x14ac:dyDescent="0.2">
      <c r="A17" s="153" t="s">
        <v>8</v>
      </c>
      <c r="B17" s="146" t="s">
        <v>9</v>
      </c>
      <c r="C17" s="147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9">
        <v>0</v>
      </c>
      <c r="M17" s="150">
        <v>0</v>
      </c>
      <c r="N17" s="154">
        <v>0</v>
      </c>
      <c r="O17" s="155">
        <v>0</v>
      </c>
    </row>
    <row r="18" spans="1:15" x14ac:dyDescent="0.2">
      <c r="A18" s="153" t="s">
        <v>10</v>
      </c>
      <c r="B18" s="146" t="s">
        <v>11</v>
      </c>
      <c r="C18" s="147">
        <v>0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  <c r="J18" s="148">
        <v>0</v>
      </c>
      <c r="K18" s="148">
        <v>0</v>
      </c>
      <c r="L18" s="149">
        <v>0</v>
      </c>
      <c r="M18" s="150">
        <v>0</v>
      </c>
      <c r="N18" s="154">
        <v>0</v>
      </c>
      <c r="O18" s="155">
        <v>0</v>
      </c>
    </row>
    <row r="19" spans="1:15" x14ac:dyDescent="0.2">
      <c r="A19" s="153" t="s">
        <v>10</v>
      </c>
      <c r="B19" s="146" t="s">
        <v>12</v>
      </c>
      <c r="C19" s="147">
        <v>0</v>
      </c>
      <c r="D19" s="148">
        <v>0</v>
      </c>
      <c r="E19" s="148">
        <v>0</v>
      </c>
      <c r="F19" s="148">
        <v>0</v>
      </c>
      <c r="G19" s="148">
        <v>0</v>
      </c>
      <c r="H19" s="148">
        <v>0</v>
      </c>
      <c r="I19" s="148">
        <v>0</v>
      </c>
      <c r="J19" s="148">
        <v>0</v>
      </c>
      <c r="K19" s="148">
        <v>0</v>
      </c>
      <c r="L19" s="149">
        <v>0</v>
      </c>
      <c r="M19" s="150">
        <v>0</v>
      </c>
      <c r="N19" s="154">
        <v>0</v>
      </c>
      <c r="O19" s="155">
        <v>0</v>
      </c>
    </row>
    <row r="20" spans="1:15" x14ac:dyDescent="0.2">
      <c r="A20" s="153" t="s">
        <v>14</v>
      </c>
      <c r="B20" s="146" t="s">
        <v>15</v>
      </c>
      <c r="C20" s="147">
        <v>3</v>
      </c>
      <c r="D20" s="148">
        <v>307.64300000000003</v>
      </c>
      <c r="E20" s="148">
        <v>1439243.52</v>
      </c>
      <c r="F20" s="148">
        <v>21588652.800000001</v>
      </c>
      <c r="G20" s="148">
        <v>274.15470000000005</v>
      </c>
      <c r="H20" s="148">
        <v>1275543.1680000001</v>
      </c>
      <c r="I20" s="148">
        <v>19133147.520000003</v>
      </c>
      <c r="J20" s="148">
        <v>0</v>
      </c>
      <c r="K20" s="148">
        <v>0</v>
      </c>
      <c r="L20" s="149">
        <v>305317.26</v>
      </c>
      <c r="M20" s="150">
        <v>358352.78</v>
      </c>
      <c r="N20" s="154">
        <v>663670.04</v>
      </c>
      <c r="O20" s="155">
        <v>0.05</v>
      </c>
    </row>
    <row r="21" spans="1:15" x14ac:dyDescent="0.2">
      <c r="A21" s="153" t="s">
        <v>8</v>
      </c>
      <c r="B21" s="146" t="s">
        <v>16</v>
      </c>
      <c r="C21" s="147">
        <v>0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9">
        <v>0</v>
      </c>
      <c r="M21" s="150">
        <v>0</v>
      </c>
      <c r="N21" s="154">
        <v>0</v>
      </c>
      <c r="O21" s="155">
        <v>0</v>
      </c>
    </row>
    <row r="22" spans="1:15" x14ac:dyDescent="0.2">
      <c r="A22" s="153" t="s">
        <v>8</v>
      </c>
      <c r="B22" s="146" t="s">
        <v>87</v>
      </c>
      <c r="C22" s="147">
        <v>0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9">
        <v>0</v>
      </c>
      <c r="M22" s="150">
        <v>0</v>
      </c>
      <c r="N22" s="154">
        <v>0</v>
      </c>
      <c r="O22" s="155">
        <v>0</v>
      </c>
    </row>
    <row r="23" spans="1:15" x14ac:dyDescent="0.2">
      <c r="A23" s="153" t="s">
        <v>8</v>
      </c>
      <c r="B23" s="146" t="s">
        <v>17</v>
      </c>
      <c r="C23" s="147">
        <v>0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9">
        <v>0</v>
      </c>
      <c r="M23" s="150">
        <v>0</v>
      </c>
      <c r="N23" s="154">
        <v>0</v>
      </c>
      <c r="O23" s="155">
        <v>0</v>
      </c>
    </row>
    <row r="24" spans="1:15" x14ac:dyDescent="0.2">
      <c r="A24" s="153" t="s">
        <v>18</v>
      </c>
      <c r="B24" s="146" t="s">
        <v>19</v>
      </c>
      <c r="C24" s="147">
        <v>1</v>
      </c>
      <c r="D24" s="148">
        <v>29.247000000000003</v>
      </c>
      <c r="E24" s="148">
        <v>295386</v>
      </c>
      <c r="F24" s="148">
        <v>3249246</v>
      </c>
      <c r="G24" s="148">
        <v>26.322300000000002</v>
      </c>
      <c r="H24" s="148">
        <v>265847.40000000002</v>
      </c>
      <c r="I24" s="148">
        <v>2924321.4</v>
      </c>
      <c r="J24" s="148">
        <v>0</v>
      </c>
      <c r="K24" s="148">
        <v>0</v>
      </c>
      <c r="L24" s="149">
        <v>55513.96</v>
      </c>
      <c r="M24" s="150">
        <v>69723.600000000006</v>
      </c>
      <c r="N24" s="154">
        <v>125237.56</v>
      </c>
      <c r="O24" s="155">
        <v>0.06</v>
      </c>
    </row>
    <row r="25" spans="1:15" x14ac:dyDescent="0.2">
      <c r="A25" s="153" t="s">
        <v>10</v>
      </c>
      <c r="B25" s="146" t="s">
        <v>13</v>
      </c>
      <c r="C25" s="147">
        <v>0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9">
        <v>0</v>
      </c>
      <c r="M25" s="150">
        <v>0</v>
      </c>
      <c r="N25" s="154">
        <v>0</v>
      </c>
      <c r="O25" s="155">
        <v>0</v>
      </c>
    </row>
    <row r="26" spans="1:15" x14ac:dyDescent="0.2">
      <c r="A26" s="153" t="s">
        <v>33</v>
      </c>
      <c r="B26" s="146" t="s">
        <v>136</v>
      </c>
      <c r="C26" s="147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9">
        <v>0</v>
      </c>
      <c r="M26" s="150">
        <v>0</v>
      </c>
      <c r="N26" s="154">
        <v>0</v>
      </c>
      <c r="O26" s="155">
        <v>0</v>
      </c>
    </row>
    <row r="27" spans="1:15" x14ac:dyDescent="0.2">
      <c r="A27" s="156" t="s">
        <v>130</v>
      </c>
      <c r="B27" s="146" t="s">
        <v>130</v>
      </c>
      <c r="C27" s="147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9">
        <v>0</v>
      </c>
      <c r="M27" s="150">
        <v>0</v>
      </c>
      <c r="N27" s="154">
        <v>0</v>
      </c>
      <c r="O27" s="155">
        <v>0</v>
      </c>
    </row>
    <row r="28" spans="1:15" x14ac:dyDescent="0.2">
      <c r="A28" s="156" t="s">
        <v>131</v>
      </c>
      <c r="B28" s="146" t="s">
        <v>131</v>
      </c>
      <c r="C28" s="147">
        <v>0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9">
        <v>0</v>
      </c>
      <c r="M28" s="150">
        <v>0</v>
      </c>
      <c r="N28" s="154">
        <v>0</v>
      </c>
      <c r="O28" s="155">
        <v>0</v>
      </c>
    </row>
    <row r="29" spans="1:15" x14ac:dyDescent="0.2">
      <c r="A29" s="153" t="s">
        <v>32</v>
      </c>
      <c r="B29" s="146" t="s">
        <v>32</v>
      </c>
      <c r="C29" s="147">
        <v>38</v>
      </c>
      <c r="D29" s="148">
        <v>0</v>
      </c>
      <c r="E29" s="148">
        <v>3154</v>
      </c>
      <c r="F29" s="148">
        <v>50464</v>
      </c>
      <c r="G29" s="148">
        <v>0</v>
      </c>
      <c r="H29" s="148">
        <v>1892.3999999999999</v>
      </c>
      <c r="I29" s="148">
        <v>30278.399999999998</v>
      </c>
      <c r="J29" s="148">
        <v>0</v>
      </c>
      <c r="K29" s="148">
        <v>0</v>
      </c>
      <c r="L29" s="149">
        <v>3800</v>
      </c>
      <c r="M29" s="150">
        <v>11330.75</v>
      </c>
      <c r="N29" s="154">
        <v>15130.75</v>
      </c>
      <c r="O29" s="155">
        <v>0.74</v>
      </c>
    </row>
    <row r="30" spans="1:15" x14ac:dyDescent="0.2">
      <c r="A30" s="157" t="s">
        <v>40</v>
      </c>
      <c r="B30" s="158"/>
      <c r="C30" s="159">
        <v>12733</v>
      </c>
      <c r="D30" s="160">
        <v>346.47740000000005</v>
      </c>
      <c r="E30" s="160">
        <v>2521519.52</v>
      </c>
      <c r="F30" s="160">
        <v>26806603.800000001</v>
      </c>
      <c r="G30" s="160">
        <v>306.71298000000002</v>
      </c>
      <c r="H30" s="160">
        <v>2294754.1379999998</v>
      </c>
      <c r="I30" s="160">
        <v>23635161.890000001</v>
      </c>
      <c r="J30" s="160">
        <v>0</v>
      </c>
      <c r="K30" s="161">
        <v>0</v>
      </c>
      <c r="L30" s="162">
        <v>382174.05</v>
      </c>
      <c r="M30" s="162">
        <v>722109.97</v>
      </c>
      <c r="N30" s="163">
        <v>1104284.02</v>
      </c>
      <c r="O30" s="164">
        <v>7.0000000000000007E-2</v>
      </c>
    </row>
    <row r="31" spans="1:15" x14ac:dyDescent="0.2">
      <c r="A31" s="165"/>
      <c r="B31" s="165"/>
      <c r="C31" s="166"/>
      <c r="D31" s="166"/>
      <c r="E31" s="166"/>
      <c r="F31" s="166"/>
      <c r="G31" s="166"/>
      <c r="H31" s="166"/>
      <c r="I31" s="166"/>
      <c r="J31" s="166"/>
      <c r="K31" s="166"/>
      <c r="L31" s="167"/>
      <c r="M31" s="167"/>
      <c r="N31" s="167"/>
      <c r="O31" s="168"/>
    </row>
    <row r="32" spans="1:15" x14ac:dyDescent="0.2">
      <c r="A32" s="157" t="s">
        <v>129</v>
      </c>
      <c r="B32" s="158" t="s">
        <v>129</v>
      </c>
      <c r="C32" s="159">
        <v>0</v>
      </c>
      <c r="D32" s="160">
        <v>0</v>
      </c>
      <c r="E32" s="160">
        <v>0</v>
      </c>
      <c r="F32" s="160">
        <v>0</v>
      </c>
      <c r="G32" s="160">
        <v>0</v>
      </c>
      <c r="H32" s="160">
        <v>0</v>
      </c>
      <c r="I32" s="160">
        <v>0</v>
      </c>
      <c r="J32" s="160">
        <v>0</v>
      </c>
      <c r="K32" s="161">
        <v>0</v>
      </c>
      <c r="L32" s="162">
        <v>0</v>
      </c>
      <c r="M32" s="169">
        <v>0</v>
      </c>
      <c r="N32" s="163">
        <v>0</v>
      </c>
      <c r="O32" s="170"/>
    </row>
    <row r="33" spans="1:15" x14ac:dyDescent="0.2">
      <c r="A33" s="157" t="s">
        <v>41</v>
      </c>
      <c r="B33" s="158" t="s">
        <v>41</v>
      </c>
      <c r="C33" s="159">
        <v>0</v>
      </c>
      <c r="D33" s="160">
        <v>0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60">
        <v>0</v>
      </c>
      <c r="K33" s="161">
        <v>0</v>
      </c>
      <c r="L33" s="162">
        <v>0</v>
      </c>
      <c r="M33" s="169">
        <v>0</v>
      </c>
      <c r="N33" s="163">
        <v>0</v>
      </c>
      <c r="O33" s="170"/>
    </row>
    <row r="34" spans="1:15" x14ac:dyDescent="0.2">
      <c r="A34" s="157" t="s">
        <v>126</v>
      </c>
      <c r="B34" s="158" t="s">
        <v>127</v>
      </c>
      <c r="C34" s="159">
        <v>0</v>
      </c>
      <c r="D34" s="160">
        <v>0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60">
        <v>0</v>
      </c>
      <c r="K34" s="161">
        <v>0</v>
      </c>
      <c r="L34" s="162">
        <v>0</v>
      </c>
      <c r="M34" s="169">
        <v>0</v>
      </c>
      <c r="N34" s="163">
        <v>0</v>
      </c>
      <c r="O34" s="170"/>
    </row>
    <row r="35" spans="1:15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1"/>
      <c r="M35" s="171"/>
      <c r="N35" s="171"/>
      <c r="O35" s="170"/>
    </row>
    <row r="36" spans="1:15" x14ac:dyDescent="0.2">
      <c r="A36" s="157" t="s">
        <v>42</v>
      </c>
      <c r="B36" s="158"/>
      <c r="C36" s="159">
        <v>12733</v>
      </c>
      <c r="D36" s="160">
        <v>346.47740000000005</v>
      </c>
      <c r="E36" s="160">
        <v>2521519.52</v>
      </c>
      <c r="F36" s="160">
        <v>26806603.800000001</v>
      </c>
      <c r="G36" s="160">
        <v>306.71298000000002</v>
      </c>
      <c r="H36" s="160">
        <v>2294754.1379999998</v>
      </c>
      <c r="I36" s="160">
        <v>23635161.890000001</v>
      </c>
      <c r="J36" s="160">
        <v>0</v>
      </c>
      <c r="K36" s="161">
        <v>0</v>
      </c>
      <c r="L36" s="162">
        <v>382174.05</v>
      </c>
      <c r="M36" s="169">
        <v>722109.97</v>
      </c>
      <c r="N36" s="163">
        <v>1104284.02</v>
      </c>
      <c r="O36" s="170"/>
    </row>
    <row r="37" spans="1:15" x14ac:dyDescent="0.2">
      <c r="A37" s="172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</row>
    <row r="38" spans="1:15" x14ac:dyDescent="0.2">
      <c r="A38" s="173" t="s">
        <v>85</v>
      </c>
      <c r="B38" s="174" t="s">
        <v>84</v>
      </c>
      <c r="C38" s="175">
        <v>0.79432811173478557</v>
      </c>
      <c r="D38" s="176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</row>
    <row r="39" spans="1:15" x14ac:dyDescent="0.2">
      <c r="A39" s="177"/>
      <c r="B39" s="178" t="s">
        <v>76</v>
      </c>
      <c r="C39" s="179">
        <v>1.1992875729730919</v>
      </c>
      <c r="D39" s="176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</row>
    <row r="40" spans="1:15" x14ac:dyDescent="0.2">
      <c r="A40" s="180" t="s">
        <v>132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</row>
    <row r="41" spans="1:15" x14ac:dyDescent="0.2">
      <c r="A41" s="379" t="s">
        <v>49</v>
      </c>
      <c r="B41" s="374"/>
      <c r="C41" s="397" t="s">
        <v>36</v>
      </c>
      <c r="D41" s="398"/>
      <c r="E41" s="398"/>
      <c r="F41" s="398"/>
      <c r="G41" s="398"/>
      <c r="H41" s="398"/>
      <c r="I41" s="398"/>
      <c r="J41" s="398"/>
      <c r="K41" s="379"/>
      <c r="L41" s="399" t="s">
        <v>0</v>
      </c>
      <c r="M41" s="400"/>
      <c r="N41" s="400"/>
      <c r="O41" s="400"/>
    </row>
    <row r="42" spans="1:15" ht="51" x14ac:dyDescent="0.2">
      <c r="A42" s="376" t="s">
        <v>37</v>
      </c>
      <c r="B42" s="376" t="s">
        <v>1</v>
      </c>
      <c r="C42" s="376" t="s">
        <v>38</v>
      </c>
      <c r="D42" s="377" t="s">
        <v>98</v>
      </c>
      <c r="E42" s="377" t="s">
        <v>91</v>
      </c>
      <c r="F42" s="377" t="s">
        <v>92</v>
      </c>
      <c r="G42" s="377" t="s">
        <v>93</v>
      </c>
      <c r="H42" s="377" t="s">
        <v>94</v>
      </c>
      <c r="I42" s="377" t="s">
        <v>95</v>
      </c>
      <c r="J42" s="377" t="s">
        <v>96</v>
      </c>
      <c r="K42" s="377" t="s">
        <v>43</v>
      </c>
      <c r="L42" s="376" t="s">
        <v>5</v>
      </c>
      <c r="M42" s="287" t="s">
        <v>6</v>
      </c>
      <c r="N42" s="378" t="s">
        <v>7</v>
      </c>
      <c r="O42" s="378" t="s">
        <v>82</v>
      </c>
    </row>
    <row r="43" spans="1:15" x14ac:dyDescent="0.2">
      <c r="A43" s="145" t="s">
        <v>20</v>
      </c>
      <c r="B43" s="146" t="s">
        <v>21</v>
      </c>
      <c r="C43" s="147">
        <v>10</v>
      </c>
      <c r="D43" s="148">
        <v>0.76</v>
      </c>
      <c r="E43" s="148">
        <v>6450</v>
      </c>
      <c r="F43" s="148">
        <v>70950</v>
      </c>
      <c r="G43" s="148">
        <v>0.76</v>
      </c>
      <c r="H43" s="148">
        <v>6450</v>
      </c>
      <c r="I43" s="148">
        <v>70950</v>
      </c>
      <c r="J43" s="148">
        <v>0</v>
      </c>
      <c r="K43" s="148">
        <v>42.23862141220139</v>
      </c>
      <c r="L43" s="149">
        <v>2840</v>
      </c>
      <c r="M43" s="150">
        <v>87.67</v>
      </c>
      <c r="N43" s="151">
        <v>2927.67</v>
      </c>
      <c r="O43" s="152">
        <v>0.05</v>
      </c>
    </row>
    <row r="44" spans="1:15" x14ac:dyDescent="0.2">
      <c r="A44" s="153" t="s">
        <v>123</v>
      </c>
      <c r="B44" s="146" t="s">
        <v>124</v>
      </c>
      <c r="C44" s="147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9">
        <v>0</v>
      </c>
      <c r="M44" s="150">
        <v>0</v>
      </c>
      <c r="N44" s="154">
        <v>0</v>
      </c>
      <c r="O44" s="155">
        <v>0</v>
      </c>
    </row>
    <row r="45" spans="1:15" x14ac:dyDescent="0.2">
      <c r="A45" s="153" t="s">
        <v>39</v>
      </c>
      <c r="B45" s="146" t="s">
        <v>44</v>
      </c>
      <c r="C45" s="147">
        <v>3505</v>
      </c>
      <c r="D45" s="148">
        <v>246.12</v>
      </c>
      <c r="E45" s="148">
        <v>880338</v>
      </c>
      <c r="F45" s="148">
        <v>2641014</v>
      </c>
      <c r="G45" s="148">
        <v>246.12</v>
      </c>
      <c r="H45" s="148">
        <v>880338</v>
      </c>
      <c r="I45" s="148">
        <v>2641014</v>
      </c>
      <c r="J45" s="148">
        <v>0</v>
      </c>
      <c r="K45" s="148">
        <v>1572.2732979608691</v>
      </c>
      <c r="L45" s="149">
        <v>218799.67</v>
      </c>
      <c r="M45" s="150">
        <v>33983.32</v>
      </c>
      <c r="N45" s="154">
        <v>252782.99</v>
      </c>
      <c r="O45" s="155">
        <v>0.1</v>
      </c>
    </row>
    <row r="46" spans="1:15" x14ac:dyDescent="0.2">
      <c r="A46" s="153" t="s">
        <v>10</v>
      </c>
      <c r="B46" s="146" t="s">
        <v>25</v>
      </c>
      <c r="C46" s="147">
        <v>2584</v>
      </c>
      <c r="D46" s="148">
        <v>251.29100000000003</v>
      </c>
      <c r="E46" s="148">
        <v>341662</v>
      </c>
      <c r="F46" s="148">
        <v>5813254</v>
      </c>
      <c r="G46" s="148">
        <v>251.29100000000003</v>
      </c>
      <c r="H46" s="148">
        <v>341662</v>
      </c>
      <c r="I46" s="148">
        <v>5813254</v>
      </c>
      <c r="J46" s="148">
        <v>0</v>
      </c>
      <c r="K46" s="148">
        <v>3708.1198587327212</v>
      </c>
      <c r="L46" s="149">
        <v>258725.63</v>
      </c>
      <c r="M46" s="150">
        <v>468396.48</v>
      </c>
      <c r="N46" s="154">
        <v>727122.11</v>
      </c>
      <c r="O46" s="155">
        <v>0.19</v>
      </c>
    </row>
    <row r="47" spans="1:15" x14ac:dyDescent="0.2">
      <c r="A47" s="153" t="s">
        <v>20</v>
      </c>
      <c r="B47" s="146" t="s">
        <v>22</v>
      </c>
      <c r="C47" s="147">
        <v>368</v>
      </c>
      <c r="D47" s="148">
        <v>0</v>
      </c>
      <c r="E47" s="148">
        <v>8868</v>
      </c>
      <c r="F47" s="148">
        <v>88680</v>
      </c>
      <c r="G47" s="148">
        <v>0</v>
      </c>
      <c r="H47" s="148">
        <v>8868</v>
      </c>
      <c r="I47" s="148">
        <v>88680</v>
      </c>
      <c r="J47" s="148">
        <v>0</v>
      </c>
      <c r="K47" s="148">
        <v>52.594802036389204</v>
      </c>
      <c r="L47" s="149">
        <v>15530</v>
      </c>
      <c r="M47" s="150">
        <v>2512.66</v>
      </c>
      <c r="N47" s="154">
        <v>18042.66</v>
      </c>
      <c r="O47" s="155">
        <v>0.26</v>
      </c>
    </row>
    <row r="48" spans="1:15" x14ac:dyDescent="0.2">
      <c r="A48" s="153" t="s">
        <v>23</v>
      </c>
      <c r="B48" s="146" t="s">
        <v>24</v>
      </c>
      <c r="C48" s="147">
        <v>0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9">
        <v>0</v>
      </c>
      <c r="M48" s="150">
        <v>0</v>
      </c>
      <c r="N48" s="154">
        <v>0</v>
      </c>
      <c r="O48" s="155">
        <v>0</v>
      </c>
    </row>
    <row r="49" spans="1:15" x14ac:dyDescent="0.2">
      <c r="A49" s="153" t="s">
        <v>10</v>
      </c>
      <c r="B49" s="146" t="s">
        <v>26</v>
      </c>
      <c r="C49" s="147">
        <v>0</v>
      </c>
      <c r="D49" s="148">
        <v>0</v>
      </c>
      <c r="E49" s="148">
        <v>0</v>
      </c>
      <c r="F49" s="148">
        <v>0</v>
      </c>
      <c r="G49" s="148">
        <v>0</v>
      </c>
      <c r="H49" s="148">
        <v>0</v>
      </c>
      <c r="I49" s="148">
        <v>0</v>
      </c>
      <c r="J49" s="148">
        <v>0</v>
      </c>
      <c r="K49" s="148">
        <v>0</v>
      </c>
      <c r="L49" s="149">
        <v>0</v>
      </c>
      <c r="M49" s="150">
        <v>0</v>
      </c>
      <c r="N49" s="154">
        <v>0</v>
      </c>
      <c r="O49" s="155">
        <v>0</v>
      </c>
    </row>
    <row r="50" spans="1:15" x14ac:dyDescent="0.2">
      <c r="A50" s="153" t="s">
        <v>14</v>
      </c>
      <c r="B50" s="146" t="s">
        <v>28</v>
      </c>
      <c r="C50" s="147">
        <v>103399</v>
      </c>
      <c r="D50" s="148">
        <v>5046.0574000000006</v>
      </c>
      <c r="E50" s="148">
        <v>5613143.2000000002</v>
      </c>
      <c r="F50" s="148">
        <v>83825542.005999997</v>
      </c>
      <c r="G50" s="148">
        <v>5046.0574000000006</v>
      </c>
      <c r="H50" s="148">
        <v>5613143.2000000002</v>
      </c>
      <c r="I50" s="148">
        <v>83825542.005999997</v>
      </c>
      <c r="J50" s="148">
        <v>0</v>
      </c>
      <c r="K50" s="148">
        <v>47546.760460141864</v>
      </c>
      <c r="L50" s="149">
        <v>538252.41</v>
      </c>
      <c r="M50" s="150">
        <v>214983.86</v>
      </c>
      <c r="N50" s="154">
        <v>753236.27</v>
      </c>
      <c r="O50" s="155">
        <v>0.01</v>
      </c>
    </row>
    <row r="51" spans="1:15" x14ac:dyDescent="0.2">
      <c r="A51" s="153" t="s">
        <v>29</v>
      </c>
      <c r="B51" s="146" t="s">
        <v>30</v>
      </c>
      <c r="C51" s="147">
        <v>92</v>
      </c>
      <c r="D51" s="148">
        <v>3.1280000000000001</v>
      </c>
      <c r="E51" s="148">
        <v>62008</v>
      </c>
      <c r="F51" s="148">
        <v>620080</v>
      </c>
      <c r="G51" s="148">
        <v>3.1280000000000001</v>
      </c>
      <c r="H51" s="148">
        <v>62008</v>
      </c>
      <c r="I51" s="148">
        <v>620080</v>
      </c>
      <c r="J51" s="148">
        <v>0</v>
      </c>
      <c r="K51" s="148">
        <v>370.33410629310094</v>
      </c>
      <c r="L51" s="149">
        <v>9200</v>
      </c>
      <c r="M51" s="150">
        <v>22577.81</v>
      </c>
      <c r="N51" s="154">
        <v>31777.81</v>
      </c>
      <c r="O51" s="155">
        <v>0.06</v>
      </c>
    </row>
    <row r="52" spans="1:15" x14ac:dyDescent="0.2">
      <c r="A52" s="153" t="s">
        <v>18</v>
      </c>
      <c r="B52" s="146" t="s">
        <v>31</v>
      </c>
      <c r="C52" s="147">
        <v>977</v>
      </c>
      <c r="D52" s="148">
        <v>68.77600000000001</v>
      </c>
      <c r="E52" s="148">
        <v>396076</v>
      </c>
      <c r="F52" s="148">
        <v>2459512</v>
      </c>
      <c r="G52" s="148">
        <v>68.77600000000001</v>
      </c>
      <c r="H52" s="148">
        <v>396076</v>
      </c>
      <c r="I52" s="148">
        <v>2459512</v>
      </c>
      <c r="J52" s="148">
        <v>0</v>
      </c>
      <c r="K52" s="148">
        <v>1388.2112972119023</v>
      </c>
      <c r="L52" s="149">
        <v>46040</v>
      </c>
      <c r="M52" s="150">
        <v>66770.240000000005</v>
      </c>
      <c r="N52" s="154">
        <v>112810.24000000001</v>
      </c>
      <c r="O52" s="155">
        <v>0.06</v>
      </c>
    </row>
    <row r="53" spans="1:15" x14ac:dyDescent="0.2">
      <c r="A53" s="153" t="s">
        <v>10</v>
      </c>
      <c r="B53" s="146" t="s">
        <v>27</v>
      </c>
      <c r="C53" s="147">
        <v>18508</v>
      </c>
      <c r="D53" s="148">
        <v>111.048</v>
      </c>
      <c r="E53" s="148">
        <v>61076.399999999994</v>
      </c>
      <c r="F53" s="148">
        <v>1221528</v>
      </c>
      <c r="G53" s="148">
        <v>111.048</v>
      </c>
      <c r="H53" s="148">
        <v>61076.399999999994</v>
      </c>
      <c r="I53" s="148">
        <v>1221528</v>
      </c>
      <c r="J53" s="148">
        <v>0</v>
      </c>
      <c r="K53" s="148">
        <v>727.21153962513802</v>
      </c>
      <c r="L53" s="149">
        <v>30908.36</v>
      </c>
      <c r="M53" s="150">
        <v>38729.870000000003</v>
      </c>
      <c r="N53" s="154">
        <v>69638.23</v>
      </c>
      <c r="O53" s="155">
        <v>0.09</v>
      </c>
    </row>
    <row r="54" spans="1:15" x14ac:dyDescent="0.2">
      <c r="A54" s="153" t="s">
        <v>33</v>
      </c>
      <c r="B54" s="146" t="s">
        <v>34</v>
      </c>
      <c r="C54" s="147">
        <v>0</v>
      </c>
      <c r="D54" s="148">
        <v>0</v>
      </c>
      <c r="E54" s="148">
        <v>0</v>
      </c>
      <c r="F54" s="148">
        <v>0</v>
      </c>
      <c r="G54" s="148">
        <v>0</v>
      </c>
      <c r="H54" s="148">
        <v>0</v>
      </c>
      <c r="I54" s="148">
        <v>0</v>
      </c>
      <c r="J54" s="148">
        <v>0</v>
      </c>
      <c r="K54" s="148">
        <v>0</v>
      </c>
      <c r="L54" s="149">
        <v>0</v>
      </c>
      <c r="M54" s="150">
        <v>0</v>
      </c>
      <c r="N54" s="154">
        <v>0</v>
      </c>
      <c r="O54" s="155">
        <v>0</v>
      </c>
    </row>
    <row r="55" spans="1:15" x14ac:dyDescent="0.2">
      <c r="A55" s="153" t="s">
        <v>123</v>
      </c>
      <c r="B55" s="146" t="s">
        <v>125</v>
      </c>
      <c r="C55" s="147">
        <v>0</v>
      </c>
      <c r="D55" s="148">
        <v>0</v>
      </c>
      <c r="E55" s="148">
        <v>0</v>
      </c>
      <c r="F55" s="148">
        <v>0</v>
      </c>
      <c r="G55" s="148">
        <v>0</v>
      </c>
      <c r="H55" s="148">
        <v>0</v>
      </c>
      <c r="I55" s="148">
        <v>0</v>
      </c>
      <c r="J55" s="148">
        <v>0</v>
      </c>
      <c r="K55" s="148">
        <v>0</v>
      </c>
      <c r="L55" s="149">
        <v>0</v>
      </c>
      <c r="M55" s="150">
        <v>0</v>
      </c>
      <c r="N55" s="154">
        <v>0</v>
      </c>
      <c r="O55" s="155">
        <v>0</v>
      </c>
    </row>
    <row r="56" spans="1:15" x14ac:dyDescent="0.2">
      <c r="A56" s="153" t="s">
        <v>39</v>
      </c>
      <c r="B56" s="146" t="s">
        <v>88</v>
      </c>
      <c r="C56" s="147">
        <v>4310</v>
      </c>
      <c r="D56" s="148">
        <v>704.70079999999996</v>
      </c>
      <c r="E56" s="148">
        <v>2661705.2800000003</v>
      </c>
      <c r="F56" s="148">
        <v>18398758.079999998</v>
      </c>
      <c r="G56" s="148">
        <v>704.70079999999996</v>
      </c>
      <c r="H56" s="148">
        <v>2661705.2800000003</v>
      </c>
      <c r="I56" s="148">
        <v>18398758.079999998</v>
      </c>
      <c r="J56" s="148">
        <v>0</v>
      </c>
      <c r="K56" s="148">
        <v>11174.861117232</v>
      </c>
      <c r="L56" s="149">
        <v>475999.54</v>
      </c>
      <c r="M56" s="150">
        <v>27091.37</v>
      </c>
      <c r="N56" s="154">
        <v>503090.91</v>
      </c>
      <c r="O56" s="155">
        <v>0.03</v>
      </c>
    </row>
    <row r="57" spans="1:15" x14ac:dyDescent="0.2">
      <c r="A57" s="153" t="s">
        <v>8</v>
      </c>
      <c r="B57" s="146" t="s">
        <v>9</v>
      </c>
      <c r="C57" s="147">
        <v>0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  <c r="I57" s="148">
        <v>0</v>
      </c>
      <c r="J57" s="148">
        <v>0</v>
      </c>
      <c r="K57" s="148">
        <v>0</v>
      </c>
      <c r="L57" s="149">
        <v>0</v>
      </c>
      <c r="M57" s="150">
        <v>0</v>
      </c>
      <c r="N57" s="154">
        <v>0</v>
      </c>
      <c r="O57" s="155">
        <v>0</v>
      </c>
    </row>
    <row r="58" spans="1:15" x14ac:dyDescent="0.2">
      <c r="A58" s="153" t="s">
        <v>10</v>
      </c>
      <c r="B58" s="146" t="s">
        <v>11</v>
      </c>
      <c r="C58" s="147">
        <v>71</v>
      </c>
      <c r="D58" s="148">
        <v>711.99495999999999</v>
      </c>
      <c r="E58" s="148">
        <v>3008864.9163999995</v>
      </c>
      <c r="F58" s="148">
        <v>55005859.483199999</v>
      </c>
      <c r="G58" s="148">
        <v>711.99495999999999</v>
      </c>
      <c r="H58" s="148">
        <v>3008864.9163999995</v>
      </c>
      <c r="I58" s="148">
        <v>55005859.483199999</v>
      </c>
      <c r="J58" s="148">
        <v>0</v>
      </c>
      <c r="K58" s="148">
        <v>35416.34894775763</v>
      </c>
      <c r="L58" s="149">
        <v>788920.97</v>
      </c>
      <c r="M58" s="150">
        <v>111690.1</v>
      </c>
      <c r="N58" s="154">
        <v>900611.07</v>
      </c>
      <c r="O58" s="155">
        <v>0.02</v>
      </c>
    </row>
    <row r="59" spans="1:15" x14ac:dyDescent="0.2">
      <c r="A59" s="153" t="s">
        <v>10</v>
      </c>
      <c r="B59" s="146" t="s">
        <v>12</v>
      </c>
      <c r="C59" s="147">
        <v>1</v>
      </c>
      <c r="D59" s="148">
        <v>5.9</v>
      </c>
      <c r="E59" s="148">
        <v>14906</v>
      </c>
      <c r="F59" s="148">
        <v>163966</v>
      </c>
      <c r="G59" s="148">
        <v>5.9</v>
      </c>
      <c r="H59" s="148">
        <v>14906</v>
      </c>
      <c r="I59" s="148">
        <v>163966</v>
      </c>
      <c r="J59" s="148">
        <v>0</v>
      </c>
      <c r="K59" s="148">
        <v>99.58809556498403</v>
      </c>
      <c r="L59" s="149">
        <v>3100</v>
      </c>
      <c r="M59" s="150">
        <v>238.81</v>
      </c>
      <c r="N59" s="154">
        <v>3338.81</v>
      </c>
      <c r="O59" s="155">
        <v>0.03</v>
      </c>
    </row>
    <row r="60" spans="1:15" x14ac:dyDescent="0.2">
      <c r="A60" s="153" t="s">
        <v>14</v>
      </c>
      <c r="B60" s="146" t="s">
        <v>15</v>
      </c>
      <c r="C60" s="147">
        <v>127</v>
      </c>
      <c r="D60" s="148">
        <v>1910.09</v>
      </c>
      <c r="E60" s="148">
        <v>7761339.5999999996</v>
      </c>
      <c r="F60" s="148">
        <v>87078790.599999994</v>
      </c>
      <c r="G60" s="148">
        <v>1910.09</v>
      </c>
      <c r="H60" s="148">
        <v>7761339.5999999996</v>
      </c>
      <c r="I60" s="148">
        <v>87078790.599999994</v>
      </c>
      <c r="J60" s="148">
        <v>0</v>
      </c>
      <c r="K60" s="148">
        <v>51574.528980689232</v>
      </c>
      <c r="L60" s="149">
        <v>1211174.3999999999</v>
      </c>
      <c r="M60" s="150">
        <v>111055.32</v>
      </c>
      <c r="N60" s="154">
        <v>1322229.72</v>
      </c>
      <c r="O60" s="155">
        <v>0.02</v>
      </c>
    </row>
    <row r="61" spans="1:15" x14ac:dyDescent="0.2">
      <c r="A61" s="153" t="s">
        <v>8</v>
      </c>
      <c r="B61" s="146" t="s">
        <v>16</v>
      </c>
      <c r="C61" s="147">
        <v>0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148">
        <v>0</v>
      </c>
      <c r="J61" s="148">
        <v>0</v>
      </c>
      <c r="K61" s="148">
        <v>0</v>
      </c>
      <c r="L61" s="149">
        <v>0</v>
      </c>
      <c r="M61" s="150">
        <v>0</v>
      </c>
      <c r="N61" s="154">
        <v>0</v>
      </c>
      <c r="O61" s="155">
        <v>0</v>
      </c>
    </row>
    <row r="62" spans="1:15" x14ac:dyDescent="0.2">
      <c r="A62" s="153" t="s">
        <v>8</v>
      </c>
      <c r="B62" s="146" t="s">
        <v>87</v>
      </c>
      <c r="C62" s="147">
        <v>444</v>
      </c>
      <c r="D62" s="148">
        <v>294.76</v>
      </c>
      <c r="E62" s="148">
        <v>535887.47</v>
      </c>
      <c r="F62" s="148">
        <v>2299814.41</v>
      </c>
      <c r="G62" s="148">
        <v>294.76</v>
      </c>
      <c r="H62" s="148">
        <v>535887.47</v>
      </c>
      <c r="I62" s="148">
        <v>2299814.41</v>
      </c>
      <c r="J62" s="148">
        <v>0</v>
      </c>
      <c r="K62" s="148">
        <v>1281.7380242911088</v>
      </c>
      <c r="L62" s="149">
        <v>94015.7</v>
      </c>
      <c r="M62" s="150">
        <v>2538.56</v>
      </c>
      <c r="N62" s="154">
        <v>96554.26</v>
      </c>
      <c r="O62" s="155">
        <v>0.05</v>
      </c>
    </row>
    <row r="63" spans="1:15" x14ac:dyDescent="0.2">
      <c r="A63" s="153" t="s">
        <v>8</v>
      </c>
      <c r="B63" s="146" t="s">
        <v>17</v>
      </c>
      <c r="C63" s="147">
        <v>0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  <c r="I63" s="148">
        <v>0</v>
      </c>
      <c r="J63" s="148">
        <v>0</v>
      </c>
      <c r="K63" s="148">
        <v>0</v>
      </c>
      <c r="L63" s="149">
        <v>0</v>
      </c>
      <c r="M63" s="150">
        <v>0</v>
      </c>
      <c r="N63" s="154">
        <v>0</v>
      </c>
      <c r="O63" s="155">
        <v>0</v>
      </c>
    </row>
    <row r="64" spans="1:15" x14ac:dyDescent="0.2">
      <c r="A64" s="153" t="s">
        <v>18</v>
      </c>
      <c r="B64" s="146" t="s">
        <v>19</v>
      </c>
      <c r="C64" s="147">
        <v>150</v>
      </c>
      <c r="D64" s="148">
        <v>37.335999999999999</v>
      </c>
      <c r="E64" s="148">
        <v>151181.38800000001</v>
      </c>
      <c r="F64" s="148">
        <v>1451527.9080000001</v>
      </c>
      <c r="G64" s="148">
        <v>37.335999999999999</v>
      </c>
      <c r="H64" s="148">
        <v>151181.38800000001</v>
      </c>
      <c r="I64" s="148">
        <v>1451527.9080000001</v>
      </c>
      <c r="J64" s="148">
        <v>0</v>
      </c>
      <c r="K64" s="148">
        <v>808.96897806781124</v>
      </c>
      <c r="L64" s="149">
        <v>38635.9</v>
      </c>
      <c r="M64" s="150">
        <v>1577.15</v>
      </c>
      <c r="N64" s="154">
        <v>40213.050000000003</v>
      </c>
      <c r="O64" s="155">
        <v>0.04</v>
      </c>
    </row>
    <row r="65" spans="1:15" x14ac:dyDescent="0.2">
      <c r="A65" s="153" t="s">
        <v>10</v>
      </c>
      <c r="B65" s="146" t="s">
        <v>13</v>
      </c>
      <c r="C65" s="147">
        <v>0</v>
      </c>
      <c r="D65" s="148">
        <v>0</v>
      </c>
      <c r="E65" s="148">
        <v>0</v>
      </c>
      <c r="F65" s="148">
        <v>0</v>
      </c>
      <c r="G65" s="148">
        <v>0</v>
      </c>
      <c r="H65" s="148">
        <v>0</v>
      </c>
      <c r="I65" s="148">
        <v>0</v>
      </c>
      <c r="J65" s="148">
        <v>0</v>
      </c>
      <c r="K65" s="148">
        <v>0</v>
      </c>
      <c r="L65" s="149">
        <v>0</v>
      </c>
      <c r="M65" s="150">
        <v>0</v>
      </c>
      <c r="N65" s="154">
        <v>0</v>
      </c>
      <c r="O65" s="155">
        <v>0</v>
      </c>
    </row>
    <row r="66" spans="1:15" x14ac:dyDescent="0.2">
      <c r="A66" s="153" t="s">
        <v>33</v>
      </c>
      <c r="B66" s="146" t="s">
        <v>136</v>
      </c>
      <c r="C66" s="147">
        <v>0</v>
      </c>
      <c r="D66" s="148">
        <v>0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9">
        <v>0</v>
      </c>
      <c r="M66" s="150">
        <v>0</v>
      </c>
      <c r="N66" s="154">
        <v>0</v>
      </c>
      <c r="O66" s="155">
        <v>0</v>
      </c>
    </row>
    <row r="67" spans="1:15" x14ac:dyDescent="0.2">
      <c r="A67" s="156" t="s">
        <v>130</v>
      </c>
      <c r="B67" s="146" t="s">
        <v>130</v>
      </c>
      <c r="C67" s="147">
        <v>0</v>
      </c>
      <c r="D67" s="148">
        <v>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9">
        <v>0</v>
      </c>
      <c r="M67" s="150">
        <v>0</v>
      </c>
      <c r="N67" s="154">
        <v>0</v>
      </c>
      <c r="O67" s="155">
        <v>0</v>
      </c>
    </row>
    <row r="68" spans="1:15" x14ac:dyDescent="0.2">
      <c r="A68" s="156" t="s">
        <v>131</v>
      </c>
      <c r="B68" s="146" t="s">
        <v>131</v>
      </c>
      <c r="C68" s="147">
        <v>0</v>
      </c>
      <c r="D68" s="148">
        <v>0</v>
      </c>
      <c r="E68" s="148">
        <v>0</v>
      </c>
      <c r="F68" s="148">
        <v>0</v>
      </c>
      <c r="G68" s="148">
        <v>0</v>
      </c>
      <c r="H68" s="148">
        <v>0</v>
      </c>
      <c r="I68" s="148">
        <v>0</v>
      </c>
      <c r="J68" s="148">
        <v>0</v>
      </c>
      <c r="K68" s="148">
        <v>0</v>
      </c>
      <c r="L68" s="149">
        <v>0</v>
      </c>
      <c r="M68" s="150">
        <v>0</v>
      </c>
      <c r="N68" s="154">
        <v>0</v>
      </c>
      <c r="O68" s="155">
        <v>0</v>
      </c>
    </row>
    <row r="69" spans="1:15" x14ac:dyDescent="0.2">
      <c r="A69" s="153" t="s">
        <v>32</v>
      </c>
      <c r="B69" s="146" t="s">
        <v>32</v>
      </c>
      <c r="C69" s="147">
        <v>1</v>
      </c>
      <c r="D69" s="148">
        <v>0</v>
      </c>
      <c r="E69" s="148">
        <v>1576590</v>
      </c>
      <c r="F69" s="148">
        <v>14189310</v>
      </c>
      <c r="G69" s="148">
        <v>0</v>
      </c>
      <c r="H69" s="148">
        <v>1576590</v>
      </c>
      <c r="I69" s="148">
        <v>14189310</v>
      </c>
      <c r="J69" s="148">
        <v>0</v>
      </c>
      <c r="K69" s="148">
        <v>8702.2508355546233</v>
      </c>
      <c r="L69" s="149">
        <v>0</v>
      </c>
      <c r="M69" s="150">
        <v>21616.47</v>
      </c>
      <c r="N69" s="154">
        <v>21616.47</v>
      </c>
      <c r="O69" s="155">
        <v>0</v>
      </c>
    </row>
    <row r="70" spans="1:15" x14ac:dyDescent="0.2">
      <c r="A70" s="157" t="s">
        <v>40</v>
      </c>
      <c r="B70" s="158"/>
      <c r="C70" s="159">
        <v>134547</v>
      </c>
      <c r="D70" s="160">
        <v>9391.9621599999991</v>
      </c>
      <c r="E70" s="160">
        <v>23080096.254399996</v>
      </c>
      <c r="F70" s="160">
        <v>275328586.48719996</v>
      </c>
      <c r="G70" s="160">
        <v>9391.9621599999991</v>
      </c>
      <c r="H70" s="160">
        <v>23080096.254399996</v>
      </c>
      <c r="I70" s="160">
        <v>275328586.48719996</v>
      </c>
      <c r="J70" s="160">
        <v>0</v>
      </c>
      <c r="K70" s="161">
        <v>164466.02896257155</v>
      </c>
      <c r="L70" s="162">
        <v>3732142.58</v>
      </c>
      <c r="M70" s="162">
        <v>1123849.71</v>
      </c>
      <c r="N70" s="163">
        <v>4855992.28</v>
      </c>
      <c r="O70" s="164">
        <v>0.02</v>
      </c>
    </row>
    <row r="71" spans="1:15" x14ac:dyDescent="0.2">
      <c r="A71" s="165"/>
      <c r="B71" s="165"/>
      <c r="C71" s="166"/>
      <c r="D71" s="166"/>
      <c r="E71" s="166"/>
      <c r="F71" s="166"/>
      <c r="G71" s="166"/>
      <c r="H71" s="166"/>
      <c r="I71" s="166"/>
      <c r="J71" s="166"/>
      <c r="K71" s="166"/>
      <c r="L71" s="167"/>
      <c r="M71" s="167"/>
      <c r="N71" s="167"/>
      <c r="O71" s="168"/>
    </row>
    <row r="72" spans="1:15" x14ac:dyDescent="0.2">
      <c r="A72" s="157" t="s">
        <v>129</v>
      </c>
      <c r="B72" s="158" t="s">
        <v>129</v>
      </c>
      <c r="C72" s="159">
        <v>7294</v>
      </c>
      <c r="D72" s="160">
        <v>731.80700000000002</v>
      </c>
      <c r="E72" s="160">
        <v>1141676.6060000001</v>
      </c>
      <c r="F72" s="160">
        <v>11519056.818</v>
      </c>
      <c r="G72" s="160">
        <v>731.80700000000002</v>
      </c>
      <c r="H72" s="160">
        <v>1141676.6060000001</v>
      </c>
      <c r="I72" s="160">
        <v>11519056.818</v>
      </c>
      <c r="J72" s="160">
        <v>0</v>
      </c>
      <c r="K72" s="161">
        <v>6674.2965386141213</v>
      </c>
      <c r="L72" s="162">
        <v>374909.72</v>
      </c>
      <c r="M72" s="169">
        <v>33808.5</v>
      </c>
      <c r="N72" s="163">
        <v>408718.22</v>
      </c>
      <c r="O72" s="170"/>
    </row>
    <row r="73" spans="1:15" x14ac:dyDescent="0.2">
      <c r="A73" s="157" t="s">
        <v>41</v>
      </c>
      <c r="B73" s="158" t="s">
        <v>41</v>
      </c>
      <c r="C73" s="159">
        <v>1</v>
      </c>
      <c r="D73" s="160">
        <v>0</v>
      </c>
      <c r="E73" s="160">
        <v>529270</v>
      </c>
      <c r="F73" s="160">
        <v>1587810</v>
      </c>
      <c r="G73" s="160">
        <v>0</v>
      </c>
      <c r="H73" s="160">
        <v>529270</v>
      </c>
      <c r="I73" s="160">
        <v>1587810</v>
      </c>
      <c r="J73" s="160">
        <v>0</v>
      </c>
      <c r="K73" s="161">
        <v>964.38880023320257</v>
      </c>
      <c r="L73" s="162">
        <v>0</v>
      </c>
      <c r="M73" s="169">
        <v>2427.04</v>
      </c>
      <c r="N73" s="163">
        <v>2427.04</v>
      </c>
      <c r="O73" s="170"/>
    </row>
    <row r="74" spans="1:15" x14ac:dyDescent="0.2">
      <c r="A74" s="157" t="s">
        <v>126</v>
      </c>
      <c r="B74" s="158" t="s">
        <v>127</v>
      </c>
      <c r="C74" s="159">
        <v>1</v>
      </c>
      <c r="D74" s="160">
        <v>1463</v>
      </c>
      <c r="E74" s="160">
        <v>8536927</v>
      </c>
      <c r="F74" s="160">
        <v>25610781</v>
      </c>
      <c r="G74" s="160">
        <v>1463</v>
      </c>
      <c r="H74" s="160">
        <v>8536927</v>
      </c>
      <c r="I74" s="160">
        <v>25610781</v>
      </c>
      <c r="J74" s="160">
        <v>0</v>
      </c>
      <c r="K74" s="161">
        <v>15706.996348409926</v>
      </c>
      <c r="L74" s="162">
        <v>0</v>
      </c>
      <c r="M74" s="169">
        <v>40400.1</v>
      </c>
      <c r="N74" s="163">
        <v>40400.1</v>
      </c>
      <c r="O74" s="170"/>
    </row>
    <row r="75" spans="1:15" x14ac:dyDescent="0.2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1"/>
      <c r="M75" s="171"/>
      <c r="N75" s="171"/>
      <c r="O75" s="170"/>
    </row>
    <row r="76" spans="1:15" x14ac:dyDescent="0.2">
      <c r="A76" s="157" t="s">
        <v>42</v>
      </c>
      <c r="B76" s="158"/>
      <c r="C76" s="159">
        <v>141843</v>
      </c>
      <c r="D76" s="160">
        <v>11586.76916</v>
      </c>
      <c r="E76" s="160">
        <v>33287969.860399995</v>
      </c>
      <c r="F76" s="160">
        <v>314046234.30519998</v>
      </c>
      <c r="G76" s="160">
        <v>11586.76916</v>
      </c>
      <c r="H76" s="160">
        <v>33287969.860399995</v>
      </c>
      <c r="I76" s="160">
        <v>314046234.30519998</v>
      </c>
      <c r="J76" s="160">
        <v>0</v>
      </c>
      <c r="K76" s="161">
        <v>187811.71064982878</v>
      </c>
      <c r="L76" s="162">
        <v>4107052.3</v>
      </c>
      <c r="M76" s="169">
        <v>1200485.3500000001</v>
      </c>
      <c r="N76" s="163">
        <v>5307537.6500000004</v>
      </c>
      <c r="O76" s="170"/>
    </row>
    <row r="77" spans="1:15" x14ac:dyDescent="0.2">
      <c r="A77" s="172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</row>
    <row r="78" spans="1:15" x14ac:dyDescent="0.2">
      <c r="A78" s="173" t="s">
        <v>85</v>
      </c>
      <c r="B78" s="174" t="s">
        <v>84</v>
      </c>
      <c r="C78" s="175">
        <v>8.0042130020528415</v>
      </c>
      <c r="D78" s="176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</row>
    <row r="79" spans="1:15" x14ac:dyDescent="0.2">
      <c r="A79" s="177"/>
      <c r="B79" s="178" t="s">
        <v>76</v>
      </c>
      <c r="C79" s="179">
        <v>8.0042131319072283</v>
      </c>
      <c r="D79" s="176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</row>
    <row r="80" spans="1:15" x14ac:dyDescent="0.2">
      <c r="A80" s="180" t="s">
        <v>132</v>
      </c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</row>
    <row r="81" spans="1:15" x14ac:dyDescent="0.2">
      <c r="A81" s="373" t="s">
        <v>45</v>
      </c>
      <c r="B81" s="374"/>
      <c r="C81" s="397" t="s">
        <v>36</v>
      </c>
      <c r="D81" s="398"/>
      <c r="E81" s="398"/>
      <c r="F81" s="398"/>
      <c r="G81" s="398"/>
      <c r="H81" s="398"/>
      <c r="I81" s="398"/>
      <c r="J81" s="398"/>
      <c r="K81" s="373"/>
      <c r="L81" s="399" t="s">
        <v>0</v>
      </c>
      <c r="M81" s="400"/>
      <c r="N81" s="400"/>
      <c r="O81" s="400"/>
    </row>
    <row r="82" spans="1:15" ht="51" x14ac:dyDescent="0.2">
      <c r="A82" s="376" t="s">
        <v>37</v>
      </c>
      <c r="B82" s="376" t="s">
        <v>1</v>
      </c>
      <c r="C82" s="376" t="s">
        <v>38</v>
      </c>
      <c r="D82" s="377" t="s">
        <v>98</v>
      </c>
      <c r="E82" s="377" t="s">
        <v>91</v>
      </c>
      <c r="F82" s="377" t="s">
        <v>92</v>
      </c>
      <c r="G82" s="377" t="s">
        <v>93</v>
      </c>
      <c r="H82" s="377" t="s">
        <v>94</v>
      </c>
      <c r="I82" s="377" t="s">
        <v>95</v>
      </c>
      <c r="J82" s="377" t="s">
        <v>96</v>
      </c>
      <c r="K82" s="377" t="s">
        <v>43</v>
      </c>
      <c r="L82" s="376" t="s">
        <v>5</v>
      </c>
      <c r="M82" s="287" t="s">
        <v>6</v>
      </c>
      <c r="N82" s="378" t="s">
        <v>7</v>
      </c>
      <c r="O82" s="378" t="s">
        <v>82</v>
      </c>
    </row>
    <row r="83" spans="1:15" x14ac:dyDescent="0.2">
      <c r="A83" s="145" t="s">
        <v>20</v>
      </c>
      <c r="B83" s="146" t="s">
        <v>21</v>
      </c>
      <c r="C83" s="147">
        <v>0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  <c r="I83" s="148">
        <v>0</v>
      </c>
      <c r="J83" s="148">
        <v>0</v>
      </c>
      <c r="K83" s="148">
        <v>0</v>
      </c>
      <c r="L83" s="149">
        <v>0</v>
      </c>
      <c r="M83" s="150">
        <v>0</v>
      </c>
      <c r="N83" s="151">
        <v>0</v>
      </c>
      <c r="O83" s="152">
        <v>0</v>
      </c>
    </row>
    <row r="84" spans="1:15" x14ac:dyDescent="0.2">
      <c r="A84" s="153" t="s">
        <v>123</v>
      </c>
      <c r="B84" s="146" t="s">
        <v>124</v>
      </c>
      <c r="C84" s="147">
        <v>0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9">
        <v>0</v>
      </c>
      <c r="M84" s="150">
        <v>0</v>
      </c>
      <c r="N84" s="154">
        <v>0</v>
      </c>
      <c r="O84" s="155">
        <v>0</v>
      </c>
    </row>
    <row r="85" spans="1:15" x14ac:dyDescent="0.2">
      <c r="A85" s="153" t="s">
        <v>39</v>
      </c>
      <c r="B85" s="146" t="s">
        <v>44</v>
      </c>
      <c r="C85" s="147">
        <v>1</v>
      </c>
      <c r="D85" s="148">
        <v>17.78</v>
      </c>
      <c r="E85" s="148">
        <v>37429</v>
      </c>
      <c r="F85" s="148">
        <v>673722</v>
      </c>
      <c r="G85" s="148">
        <v>14.224000000000002</v>
      </c>
      <c r="H85" s="148">
        <v>29943.200000000001</v>
      </c>
      <c r="I85" s="148">
        <v>538977.6</v>
      </c>
      <c r="J85" s="148">
        <v>0</v>
      </c>
      <c r="K85" s="148">
        <v>320.86921488452316</v>
      </c>
      <c r="L85" s="149">
        <v>37495.050000000003</v>
      </c>
      <c r="M85" s="150">
        <v>1556.97</v>
      </c>
      <c r="N85" s="154">
        <v>39052.019999999997</v>
      </c>
      <c r="O85" s="155">
        <v>0.11</v>
      </c>
    </row>
    <row r="86" spans="1:15" x14ac:dyDescent="0.2">
      <c r="A86" s="153" t="s">
        <v>10</v>
      </c>
      <c r="B86" s="146" t="s">
        <v>25</v>
      </c>
      <c r="C86" s="147">
        <v>0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  <c r="I86" s="148">
        <v>0</v>
      </c>
      <c r="J86" s="148">
        <v>0</v>
      </c>
      <c r="K86" s="148">
        <v>0</v>
      </c>
      <c r="L86" s="149">
        <v>0</v>
      </c>
      <c r="M86" s="150">
        <v>0</v>
      </c>
      <c r="N86" s="154">
        <v>0</v>
      </c>
      <c r="O86" s="155">
        <v>0</v>
      </c>
    </row>
    <row r="87" spans="1:15" x14ac:dyDescent="0.2">
      <c r="A87" s="153" t="s">
        <v>20</v>
      </c>
      <c r="B87" s="146" t="s">
        <v>22</v>
      </c>
      <c r="C87" s="147">
        <v>0</v>
      </c>
      <c r="D87" s="148">
        <v>0</v>
      </c>
      <c r="E87" s="148">
        <v>0</v>
      </c>
      <c r="F87" s="148">
        <v>0</v>
      </c>
      <c r="G87" s="148">
        <v>0</v>
      </c>
      <c r="H87" s="148">
        <v>0</v>
      </c>
      <c r="I87" s="148">
        <v>0</v>
      </c>
      <c r="J87" s="148">
        <v>0</v>
      </c>
      <c r="K87" s="148">
        <v>0</v>
      </c>
      <c r="L87" s="149">
        <v>0</v>
      </c>
      <c r="M87" s="150">
        <v>0</v>
      </c>
      <c r="N87" s="154">
        <v>0</v>
      </c>
      <c r="O87" s="155">
        <v>0</v>
      </c>
    </row>
    <row r="88" spans="1:15" x14ac:dyDescent="0.2">
      <c r="A88" s="153" t="s">
        <v>23</v>
      </c>
      <c r="B88" s="146" t="s">
        <v>24</v>
      </c>
      <c r="C88" s="147">
        <v>0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  <c r="I88" s="148">
        <v>0</v>
      </c>
      <c r="J88" s="148">
        <v>0</v>
      </c>
      <c r="K88" s="148">
        <v>0</v>
      </c>
      <c r="L88" s="149">
        <v>0</v>
      </c>
      <c r="M88" s="150">
        <v>0</v>
      </c>
      <c r="N88" s="154">
        <v>0</v>
      </c>
      <c r="O88" s="155">
        <v>0</v>
      </c>
    </row>
    <row r="89" spans="1:15" x14ac:dyDescent="0.2">
      <c r="A89" s="153" t="s">
        <v>10</v>
      </c>
      <c r="B89" s="146" t="s">
        <v>26</v>
      </c>
      <c r="C89" s="147">
        <v>0</v>
      </c>
      <c r="D89" s="148">
        <v>0</v>
      </c>
      <c r="E89" s="148">
        <v>0</v>
      </c>
      <c r="F89" s="148">
        <v>0</v>
      </c>
      <c r="G89" s="148">
        <v>0</v>
      </c>
      <c r="H89" s="148">
        <v>0</v>
      </c>
      <c r="I89" s="148">
        <v>0</v>
      </c>
      <c r="J89" s="148">
        <v>0</v>
      </c>
      <c r="K89" s="148">
        <v>0</v>
      </c>
      <c r="L89" s="149">
        <v>0</v>
      </c>
      <c r="M89" s="150">
        <v>0</v>
      </c>
      <c r="N89" s="154">
        <v>0</v>
      </c>
      <c r="O89" s="155">
        <v>0</v>
      </c>
    </row>
    <row r="90" spans="1:15" x14ac:dyDescent="0.2">
      <c r="A90" s="153" t="s">
        <v>14</v>
      </c>
      <c r="B90" s="146" t="s">
        <v>28</v>
      </c>
      <c r="C90" s="147">
        <v>1</v>
      </c>
      <c r="D90" s="148">
        <v>436.04599999999999</v>
      </c>
      <c r="E90" s="148">
        <v>3192318</v>
      </c>
      <c r="F90" s="148">
        <v>28730862</v>
      </c>
      <c r="G90" s="148">
        <v>348.83680000000004</v>
      </c>
      <c r="H90" s="148">
        <v>2553854.4000000004</v>
      </c>
      <c r="I90" s="148">
        <v>22984689.600000001</v>
      </c>
      <c r="J90" s="148">
        <v>0</v>
      </c>
      <c r="K90" s="148">
        <v>13037.166292151038</v>
      </c>
      <c r="L90" s="149">
        <v>28410.14</v>
      </c>
      <c r="M90" s="150">
        <v>62036.98</v>
      </c>
      <c r="N90" s="154">
        <v>90447.12</v>
      </c>
      <c r="O90" s="155">
        <v>0.01</v>
      </c>
    </row>
    <row r="91" spans="1:15" x14ac:dyDescent="0.2">
      <c r="A91" s="153" t="s">
        <v>29</v>
      </c>
      <c r="B91" s="146" t="s">
        <v>30</v>
      </c>
      <c r="C91" s="147">
        <v>0</v>
      </c>
      <c r="D91" s="148">
        <v>0</v>
      </c>
      <c r="E91" s="148">
        <v>0</v>
      </c>
      <c r="F91" s="148">
        <v>0</v>
      </c>
      <c r="G91" s="148">
        <v>0</v>
      </c>
      <c r="H91" s="148">
        <v>0</v>
      </c>
      <c r="I91" s="148">
        <v>0</v>
      </c>
      <c r="J91" s="148">
        <v>0</v>
      </c>
      <c r="K91" s="148">
        <v>0</v>
      </c>
      <c r="L91" s="149">
        <v>0</v>
      </c>
      <c r="M91" s="150">
        <v>0</v>
      </c>
      <c r="N91" s="154">
        <v>0</v>
      </c>
      <c r="O91" s="155">
        <v>0</v>
      </c>
    </row>
    <row r="92" spans="1:15" x14ac:dyDescent="0.2">
      <c r="A92" s="153" t="s">
        <v>18</v>
      </c>
      <c r="B92" s="146" t="s">
        <v>31</v>
      </c>
      <c r="C92" s="147">
        <v>0</v>
      </c>
      <c r="D92" s="148">
        <v>0</v>
      </c>
      <c r="E92" s="148">
        <v>0</v>
      </c>
      <c r="F92" s="148">
        <v>0</v>
      </c>
      <c r="G92" s="148">
        <v>0</v>
      </c>
      <c r="H92" s="148">
        <v>0</v>
      </c>
      <c r="I92" s="148">
        <v>0</v>
      </c>
      <c r="J92" s="148">
        <v>0</v>
      </c>
      <c r="K92" s="148">
        <v>0</v>
      </c>
      <c r="L92" s="149">
        <v>0</v>
      </c>
      <c r="M92" s="150">
        <v>0</v>
      </c>
      <c r="N92" s="154">
        <v>0</v>
      </c>
      <c r="O92" s="155">
        <v>0</v>
      </c>
    </row>
    <row r="93" spans="1:15" x14ac:dyDescent="0.2">
      <c r="A93" s="153" t="s">
        <v>10</v>
      </c>
      <c r="B93" s="146" t="s">
        <v>27</v>
      </c>
      <c r="C93" s="147">
        <v>2</v>
      </c>
      <c r="D93" s="148">
        <v>15.859</v>
      </c>
      <c r="E93" s="148">
        <v>19014</v>
      </c>
      <c r="F93" s="148">
        <v>421596</v>
      </c>
      <c r="G93" s="148">
        <v>13.9436</v>
      </c>
      <c r="H93" s="148">
        <v>16533.599999999999</v>
      </c>
      <c r="I93" s="148">
        <v>376948.80000000005</v>
      </c>
      <c r="J93" s="148">
        <v>0</v>
      </c>
      <c r="K93" s="148">
        <v>224.40870549659792</v>
      </c>
      <c r="L93" s="149">
        <v>32125.439999999999</v>
      </c>
      <c r="M93" s="150">
        <v>1021.49</v>
      </c>
      <c r="N93" s="154">
        <v>33146.93</v>
      </c>
      <c r="O93" s="155">
        <v>0.15</v>
      </c>
    </row>
    <row r="94" spans="1:15" x14ac:dyDescent="0.2">
      <c r="A94" s="153" t="s">
        <v>33</v>
      </c>
      <c r="B94" s="146" t="s">
        <v>34</v>
      </c>
      <c r="C94" s="147">
        <v>0</v>
      </c>
      <c r="D94" s="148">
        <v>0</v>
      </c>
      <c r="E94" s="148">
        <v>0</v>
      </c>
      <c r="F94" s="148">
        <v>0</v>
      </c>
      <c r="G94" s="148">
        <v>0</v>
      </c>
      <c r="H94" s="148">
        <v>0</v>
      </c>
      <c r="I94" s="148">
        <v>0</v>
      </c>
      <c r="J94" s="148">
        <v>0</v>
      </c>
      <c r="K94" s="148">
        <v>0</v>
      </c>
      <c r="L94" s="149">
        <v>0</v>
      </c>
      <c r="M94" s="150">
        <v>0</v>
      </c>
      <c r="N94" s="154">
        <v>0</v>
      </c>
      <c r="O94" s="155">
        <v>0</v>
      </c>
    </row>
    <row r="95" spans="1:15" x14ac:dyDescent="0.2">
      <c r="A95" s="153" t="s">
        <v>123</v>
      </c>
      <c r="B95" s="146" t="s">
        <v>125</v>
      </c>
      <c r="C95" s="147">
        <v>0</v>
      </c>
      <c r="D95" s="148">
        <v>0</v>
      </c>
      <c r="E95" s="148">
        <v>0</v>
      </c>
      <c r="F95" s="148">
        <v>0</v>
      </c>
      <c r="G95" s="148">
        <v>0</v>
      </c>
      <c r="H95" s="148">
        <v>0</v>
      </c>
      <c r="I95" s="148">
        <v>0</v>
      </c>
      <c r="J95" s="148">
        <v>0</v>
      </c>
      <c r="K95" s="148">
        <v>0</v>
      </c>
      <c r="L95" s="149">
        <v>0</v>
      </c>
      <c r="M95" s="150">
        <v>0</v>
      </c>
      <c r="N95" s="154">
        <v>0</v>
      </c>
      <c r="O95" s="155">
        <v>0</v>
      </c>
    </row>
    <row r="96" spans="1:15" x14ac:dyDescent="0.2">
      <c r="A96" s="153" t="s">
        <v>39</v>
      </c>
      <c r="B96" s="146" t="s">
        <v>88</v>
      </c>
      <c r="C96" s="147">
        <v>4</v>
      </c>
      <c r="D96" s="148">
        <v>112.419</v>
      </c>
      <c r="E96" s="148">
        <v>676937</v>
      </c>
      <c r="F96" s="148">
        <v>5339550</v>
      </c>
      <c r="G96" s="148">
        <v>109.8704</v>
      </c>
      <c r="H96" s="148">
        <v>598812</v>
      </c>
      <c r="I96" s="148">
        <v>5105175</v>
      </c>
      <c r="J96" s="148">
        <v>0</v>
      </c>
      <c r="K96" s="148">
        <v>3100.7321992118318</v>
      </c>
      <c r="L96" s="149">
        <v>241553</v>
      </c>
      <c r="M96" s="150">
        <v>18259.830000000002</v>
      </c>
      <c r="N96" s="154">
        <v>259812.83</v>
      </c>
      <c r="O96" s="155">
        <v>7.0000000000000007E-2</v>
      </c>
    </row>
    <row r="97" spans="1:15" x14ac:dyDescent="0.2">
      <c r="A97" s="153" t="s">
        <v>8</v>
      </c>
      <c r="B97" s="146" t="s">
        <v>9</v>
      </c>
      <c r="C97" s="147">
        <v>0</v>
      </c>
      <c r="D97" s="148">
        <v>0</v>
      </c>
      <c r="E97" s="148">
        <v>0</v>
      </c>
      <c r="F97" s="148">
        <v>0</v>
      </c>
      <c r="G97" s="148">
        <v>0</v>
      </c>
      <c r="H97" s="148">
        <v>0</v>
      </c>
      <c r="I97" s="148">
        <v>0</v>
      </c>
      <c r="J97" s="148">
        <v>0</v>
      </c>
      <c r="K97" s="148">
        <v>0</v>
      </c>
      <c r="L97" s="149">
        <v>0</v>
      </c>
      <c r="M97" s="150">
        <v>0</v>
      </c>
      <c r="N97" s="154">
        <v>0</v>
      </c>
      <c r="O97" s="155">
        <v>0</v>
      </c>
    </row>
    <row r="98" spans="1:15" x14ac:dyDescent="0.2">
      <c r="A98" s="153" t="s">
        <v>10</v>
      </c>
      <c r="B98" s="146" t="s">
        <v>11</v>
      </c>
      <c r="C98" s="147">
        <v>8</v>
      </c>
      <c r="D98" s="148">
        <v>9.2780000000000005</v>
      </c>
      <c r="E98" s="148">
        <v>63187</v>
      </c>
      <c r="F98" s="148">
        <v>831715</v>
      </c>
      <c r="G98" s="148">
        <v>9.2780000000000005</v>
      </c>
      <c r="H98" s="148">
        <v>63187</v>
      </c>
      <c r="I98" s="148">
        <v>831715</v>
      </c>
      <c r="J98" s="148">
        <v>0</v>
      </c>
      <c r="K98" s="148">
        <v>532.00953055883008</v>
      </c>
      <c r="L98" s="149">
        <v>46832.800000000003</v>
      </c>
      <c r="M98" s="150">
        <v>3368.43</v>
      </c>
      <c r="N98" s="154">
        <v>50201.23</v>
      </c>
      <c r="O98" s="155">
        <v>0.08</v>
      </c>
    </row>
    <row r="99" spans="1:15" x14ac:dyDescent="0.2">
      <c r="A99" s="153" t="s">
        <v>10</v>
      </c>
      <c r="B99" s="146" t="s">
        <v>12</v>
      </c>
      <c r="C99" s="147">
        <v>0</v>
      </c>
      <c r="D99" s="148">
        <v>0</v>
      </c>
      <c r="E99" s="148">
        <v>0</v>
      </c>
      <c r="F99" s="148">
        <v>0</v>
      </c>
      <c r="G99" s="148">
        <v>0</v>
      </c>
      <c r="H99" s="148">
        <v>0</v>
      </c>
      <c r="I99" s="148">
        <v>0</v>
      </c>
      <c r="J99" s="148">
        <v>0</v>
      </c>
      <c r="K99" s="148">
        <v>0</v>
      </c>
      <c r="L99" s="149">
        <v>0</v>
      </c>
      <c r="M99" s="150">
        <v>0</v>
      </c>
      <c r="N99" s="154">
        <v>0</v>
      </c>
      <c r="O99" s="155">
        <v>0</v>
      </c>
    </row>
    <row r="100" spans="1:15" x14ac:dyDescent="0.2">
      <c r="A100" s="153" t="s">
        <v>14</v>
      </c>
      <c r="B100" s="146" t="s">
        <v>15</v>
      </c>
      <c r="C100" s="147">
        <v>38</v>
      </c>
      <c r="D100" s="148">
        <v>289.49299999999988</v>
      </c>
      <c r="E100" s="148">
        <v>1020119</v>
      </c>
      <c r="F100" s="148">
        <v>16310795</v>
      </c>
      <c r="G100" s="148">
        <v>289.49299999999988</v>
      </c>
      <c r="H100" s="148">
        <v>1020119</v>
      </c>
      <c r="I100" s="148">
        <v>16310795</v>
      </c>
      <c r="J100" s="148">
        <v>0</v>
      </c>
      <c r="K100" s="148">
        <v>9660.4645474437839</v>
      </c>
      <c r="L100" s="149">
        <v>185787.19</v>
      </c>
      <c r="M100" s="150">
        <v>49637.54</v>
      </c>
      <c r="N100" s="154">
        <v>235424.73</v>
      </c>
      <c r="O100" s="155">
        <v>0.02</v>
      </c>
    </row>
    <row r="101" spans="1:15" x14ac:dyDescent="0.2">
      <c r="A101" s="153" t="s">
        <v>8</v>
      </c>
      <c r="B101" s="146" t="s">
        <v>16</v>
      </c>
      <c r="C101" s="147">
        <v>2</v>
      </c>
      <c r="D101" s="148">
        <v>45.39</v>
      </c>
      <c r="E101" s="148">
        <v>297249</v>
      </c>
      <c r="F101" s="148">
        <v>5858520</v>
      </c>
      <c r="G101" s="148">
        <v>45.39</v>
      </c>
      <c r="H101" s="148">
        <v>297249</v>
      </c>
      <c r="I101" s="148">
        <v>5858520</v>
      </c>
      <c r="J101" s="148">
        <v>0</v>
      </c>
      <c r="K101" s="148">
        <v>3265.0842682866514</v>
      </c>
      <c r="L101" s="149">
        <v>30000</v>
      </c>
      <c r="M101" s="150">
        <v>14665.35</v>
      </c>
      <c r="N101" s="154">
        <v>44665.35</v>
      </c>
      <c r="O101" s="155">
        <v>0.01</v>
      </c>
    </row>
    <row r="102" spans="1:15" x14ac:dyDescent="0.2">
      <c r="A102" s="153" t="s">
        <v>8</v>
      </c>
      <c r="B102" s="146" t="s">
        <v>87</v>
      </c>
      <c r="C102" s="147">
        <v>0</v>
      </c>
      <c r="D102" s="148">
        <v>0</v>
      </c>
      <c r="E102" s="148">
        <v>0</v>
      </c>
      <c r="F102" s="148">
        <v>0</v>
      </c>
      <c r="G102" s="148">
        <v>0</v>
      </c>
      <c r="H102" s="148">
        <v>0</v>
      </c>
      <c r="I102" s="148">
        <v>0</v>
      </c>
      <c r="J102" s="148">
        <v>0</v>
      </c>
      <c r="K102" s="148">
        <v>0</v>
      </c>
      <c r="L102" s="149">
        <v>0</v>
      </c>
      <c r="M102" s="150">
        <v>0</v>
      </c>
      <c r="N102" s="154">
        <v>0</v>
      </c>
      <c r="O102" s="155">
        <v>0</v>
      </c>
    </row>
    <row r="103" spans="1:15" x14ac:dyDescent="0.2">
      <c r="A103" s="153" t="s">
        <v>8</v>
      </c>
      <c r="B103" s="146" t="s">
        <v>17</v>
      </c>
      <c r="C103" s="147">
        <v>2</v>
      </c>
      <c r="D103" s="148">
        <v>55.38</v>
      </c>
      <c r="E103" s="148">
        <v>858245</v>
      </c>
      <c r="F103" s="148">
        <v>2674015</v>
      </c>
      <c r="G103" s="148">
        <v>55.38</v>
      </c>
      <c r="H103" s="148">
        <v>858245</v>
      </c>
      <c r="I103" s="148">
        <v>2674015</v>
      </c>
      <c r="J103" s="148">
        <v>0</v>
      </c>
      <c r="K103" s="148">
        <v>1639.9634138682991</v>
      </c>
      <c r="L103" s="149">
        <v>7850</v>
      </c>
      <c r="M103" s="150">
        <v>10614.41</v>
      </c>
      <c r="N103" s="154">
        <v>18464.41</v>
      </c>
      <c r="O103" s="155">
        <v>0.01</v>
      </c>
    </row>
    <row r="104" spans="1:15" x14ac:dyDescent="0.2">
      <c r="A104" s="153" t="s">
        <v>18</v>
      </c>
      <c r="B104" s="146" t="s">
        <v>19</v>
      </c>
      <c r="C104" s="147">
        <v>6</v>
      </c>
      <c r="D104" s="148">
        <v>6.2789999999999999</v>
      </c>
      <c r="E104" s="148">
        <v>35091</v>
      </c>
      <c r="F104" s="148">
        <v>421092</v>
      </c>
      <c r="G104" s="148">
        <v>6.2789999999999999</v>
      </c>
      <c r="H104" s="148">
        <v>35091</v>
      </c>
      <c r="I104" s="148">
        <v>421092</v>
      </c>
      <c r="J104" s="148">
        <v>0</v>
      </c>
      <c r="K104" s="148">
        <v>234.68399266390875</v>
      </c>
      <c r="L104" s="149">
        <v>13721.57</v>
      </c>
      <c r="M104" s="150">
        <v>1124.1600000000001</v>
      </c>
      <c r="N104" s="154">
        <v>14845.73</v>
      </c>
      <c r="O104" s="155">
        <v>0.05</v>
      </c>
    </row>
    <row r="105" spans="1:15" x14ac:dyDescent="0.2">
      <c r="A105" s="153" t="s">
        <v>10</v>
      </c>
      <c r="B105" s="146" t="s">
        <v>13</v>
      </c>
      <c r="C105" s="147">
        <v>1</v>
      </c>
      <c r="D105" s="148">
        <v>5.335</v>
      </c>
      <c r="E105" s="148">
        <v>10800</v>
      </c>
      <c r="F105" s="148">
        <v>162000</v>
      </c>
      <c r="G105" s="148">
        <v>5.335</v>
      </c>
      <c r="H105" s="148">
        <v>10800</v>
      </c>
      <c r="I105" s="148">
        <v>162000</v>
      </c>
      <c r="J105" s="148">
        <v>0</v>
      </c>
      <c r="K105" s="148">
        <v>98.394005351886449</v>
      </c>
      <c r="L105" s="149">
        <v>10000</v>
      </c>
      <c r="M105" s="150">
        <v>567.11</v>
      </c>
      <c r="N105" s="154">
        <v>10567.11</v>
      </c>
      <c r="O105" s="155">
        <v>0.09</v>
      </c>
    </row>
    <row r="106" spans="1:15" x14ac:dyDescent="0.2">
      <c r="A106" s="153" t="s">
        <v>33</v>
      </c>
      <c r="B106" s="146" t="s">
        <v>136</v>
      </c>
      <c r="C106" s="147">
        <v>0</v>
      </c>
      <c r="D106" s="148">
        <v>0</v>
      </c>
      <c r="E106" s="148">
        <v>0</v>
      </c>
      <c r="F106" s="148">
        <v>0</v>
      </c>
      <c r="G106" s="148">
        <v>0</v>
      </c>
      <c r="H106" s="148">
        <v>0</v>
      </c>
      <c r="I106" s="148">
        <v>0</v>
      </c>
      <c r="J106" s="148">
        <v>0</v>
      </c>
      <c r="K106" s="148">
        <v>0</v>
      </c>
      <c r="L106" s="149">
        <v>0</v>
      </c>
      <c r="M106" s="150">
        <v>0</v>
      </c>
      <c r="N106" s="154">
        <v>0</v>
      </c>
      <c r="O106" s="155">
        <v>0</v>
      </c>
    </row>
    <row r="107" spans="1:15" x14ac:dyDescent="0.2">
      <c r="A107" s="156" t="s">
        <v>130</v>
      </c>
      <c r="B107" s="146" t="s">
        <v>130</v>
      </c>
      <c r="C107" s="147">
        <v>0</v>
      </c>
      <c r="D107" s="148">
        <v>0</v>
      </c>
      <c r="E107" s="148">
        <v>0</v>
      </c>
      <c r="F107" s="148">
        <v>0</v>
      </c>
      <c r="G107" s="148">
        <v>0</v>
      </c>
      <c r="H107" s="148">
        <v>0</v>
      </c>
      <c r="I107" s="148">
        <v>0</v>
      </c>
      <c r="J107" s="148">
        <v>0</v>
      </c>
      <c r="K107" s="148">
        <v>0</v>
      </c>
      <c r="L107" s="149">
        <v>0</v>
      </c>
      <c r="M107" s="150">
        <v>0</v>
      </c>
      <c r="N107" s="154">
        <v>0</v>
      </c>
      <c r="O107" s="155">
        <v>0</v>
      </c>
    </row>
    <row r="108" spans="1:15" x14ac:dyDescent="0.2">
      <c r="A108" s="156" t="s">
        <v>131</v>
      </c>
      <c r="B108" s="146" t="s">
        <v>131</v>
      </c>
      <c r="C108" s="147">
        <v>0</v>
      </c>
      <c r="D108" s="148">
        <v>0</v>
      </c>
      <c r="E108" s="148">
        <v>0</v>
      </c>
      <c r="F108" s="148">
        <v>0</v>
      </c>
      <c r="G108" s="148">
        <v>0</v>
      </c>
      <c r="H108" s="148">
        <v>0</v>
      </c>
      <c r="I108" s="148">
        <v>0</v>
      </c>
      <c r="J108" s="148">
        <v>0</v>
      </c>
      <c r="K108" s="148">
        <v>0</v>
      </c>
      <c r="L108" s="149">
        <v>0</v>
      </c>
      <c r="M108" s="150">
        <v>0</v>
      </c>
      <c r="N108" s="154">
        <v>0</v>
      </c>
      <c r="O108" s="155">
        <v>0</v>
      </c>
    </row>
    <row r="109" spans="1:15" x14ac:dyDescent="0.2">
      <c r="A109" s="153" t="s">
        <v>32</v>
      </c>
      <c r="B109" s="146" t="s">
        <v>32</v>
      </c>
      <c r="C109" s="147">
        <v>0</v>
      </c>
      <c r="D109" s="148">
        <v>0</v>
      </c>
      <c r="E109" s="148">
        <v>0</v>
      </c>
      <c r="F109" s="148">
        <v>0</v>
      </c>
      <c r="G109" s="148">
        <v>0</v>
      </c>
      <c r="H109" s="148">
        <v>0</v>
      </c>
      <c r="I109" s="148">
        <v>0</v>
      </c>
      <c r="J109" s="148">
        <v>0</v>
      </c>
      <c r="K109" s="148">
        <v>0</v>
      </c>
      <c r="L109" s="149">
        <v>0</v>
      </c>
      <c r="M109" s="150">
        <v>0</v>
      </c>
      <c r="N109" s="154">
        <v>0</v>
      </c>
      <c r="O109" s="155">
        <v>0</v>
      </c>
    </row>
    <row r="110" spans="1:15" x14ac:dyDescent="0.2">
      <c r="A110" s="157" t="s">
        <v>40</v>
      </c>
      <c r="B110" s="158"/>
      <c r="C110" s="159">
        <v>65</v>
      </c>
      <c r="D110" s="160">
        <v>993.25900000000001</v>
      </c>
      <c r="E110" s="160">
        <v>6210389</v>
      </c>
      <c r="F110" s="160">
        <v>61423867</v>
      </c>
      <c r="G110" s="160">
        <v>898.02980000000002</v>
      </c>
      <c r="H110" s="160">
        <v>5483834.2000000011</v>
      </c>
      <c r="I110" s="160">
        <v>55263928</v>
      </c>
      <c r="J110" s="160">
        <v>0</v>
      </c>
      <c r="K110" s="161">
        <v>32113.77616991735</v>
      </c>
      <c r="L110" s="162">
        <v>633775.18999999994</v>
      </c>
      <c r="M110" s="162">
        <v>162852.26</v>
      </c>
      <c r="N110" s="163">
        <v>796627.45</v>
      </c>
      <c r="O110" s="164">
        <v>0.02</v>
      </c>
    </row>
    <row r="111" spans="1:15" x14ac:dyDescent="0.2">
      <c r="A111" s="165"/>
      <c r="B111" s="165"/>
      <c r="C111" s="166"/>
      <c r="D111" s="166"/>
      <c r="E111" s="166"/>
      <c r="F111" s="166"/>
      <c r="G111" s="166"/>
      <c r="H111" s="166"/>
      <c r="I111" s="166"/>
      <c r="J111" s="166"/>
      <c r="K111" s="166"/>
      <c r="L111" s="167"/>
      <c r="M111" s="167"/>
      <c r="N111" s="167"/>
      <c r="O111" s="168"/>
    </row>
    <row r="112" spans="1:15" x14ac:dyDescent="0.2">
      <c r="A112" s="157" t="s">
        <v>129</v>
      </c>
      <c r="B112" s="158" t="s">
        <v>129</v>
      </c>
      <c r="C112" s="159">
        <v>0</v>
      </c>
      <c r="D112" s="160">
        <v>0</v>
      </c>
      <c r="E112" s="160">
        <v>0</v>
      </c>
      <c r="F112" s="160">
        <v>0</v>
      </c>
      <c r="G112" s="160">
        <v>0</v>
      </c>
      <c r="H112" s="160">
        <v>0</v>
      </c>
      <c r="I112" s="160">
        <v>0</v>
      </c>
      <c r="J112" s="160">
        <v>0</v>
      </c>
      <c r="K112" s="161">
        <v>0</v>
      </c>
      <c r="L112" s="162">
        <v>0</v>
      </c>
      <c r="M112" s="169">
        <v>0</v>
      </c>
      <c r="N112" s="163">
        <v>0</v>
      </c>
      <c r="O112" s="170"/>
    </row>
    <row r="113" spans="1:15" x14ac:dyDescent="0.2">
      <c r="A113" s="157" t="s">
        <v>41</v>
      </c>
      <c r="B113" s="158" t="s">
        <v>41</v>
      </c>
      <c r="C113" s="159">
        <v>0</v>
      </c>
      <c r="D113" s="160">
        <v>0</v>
      </c>
      <c r="E113" s="160">
        <v>0</v>
      </c>
      <c r="F113" s="160">
        <v>0</v>
      </c>
      <c r="G113" s="160">
        <v>0</v>
      </c>
      <c r="H113" s="160">
        <v>0</v>
      </c>
      <c r="I113" s="160">
        <v>0</v>
      </c>
      <c r="J113" s="160">
        <v>0</v>
      </c>
      <c r="K113" s="161">
        <v>0</v>
      </c>
      <c r="L113" s="162">
        <v>0</v>
      </c>
      <c r="M113" s="169">
        <v>0</v>
      </c>
      <c r="N113" s="163">
        <v>0</v>
      </c>
      <c r="O113" s="170"/>
    </row>
    <row r="114" spans="1:15" x14ac:dyDescent="0.2">
      <c r="A114" s="157" t="s">
        <v>126</v>
      </c>
      <c r="B114" s="158" t="s">
        <v>127</v>
      </c>
      <c r="C114" s="159">
        <v>1</v>
      </c>
      <c r="D114" s="160">
        <v>130</v>
      </c>
      <c r="E114" s="160">
        <v>703550</v>
      </c>
      <c r="F114" s="160">
        <v>7035500</v>
      </c>
      <c r="G114" s="160">
        <v>89.699999999999989</v>
      </c>
      <c r="H114" s="160">
        <v>485449.49999999994</v>
      </c>
      <c r="I114" s="160">
        <v>4854495</v>
      </c>
      <c r="J114" s="160">
        <v>0</v>
      </c>
      <c r="K114" s="161">
        <v>2948.4765864858396</v>
      </c>
      <c r="L114" s="162">
        <v>0</v>
      </c>
      <c r="M114" s="169">
        <v>17817.740000000002</v>
      </c>
      <c r="N114" s="163">
        <v>17817.740000000002</v>
      </c>
      <c r="O114" s="170"/>
    </row>
    <row r="115" spans="1:15" x14ac:dyDescent="0.2">
      <c r="A115" s="170"/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1"/>
      <c r="M115" s="171"/>
      <c r="N115" s="171"/>
      <c r="O115" s="170"/>
    </row>
    <row r="116" spans="1:15" x14ac:dyDescent="0.2">
      <c r="A116" s="157" t="s">
        <v>42</v>
      </c>
      <c r="B116" s="158"/>
      <c r="C116" s="159">
        <v>66</v>
      </c>
      <c r="D116" s="160">
        <v>1123.259</v>
      </c>
      <c r="E116" s="160">
        <v>6913939</v>
      </c>
      <c r="F116" s="160">
        <v>68459367</v>
      </c>
      <c r="G116" s="160">
        <v>987.72980000000007</v>
      </c>
      <c r="H116" s="160">
        <v>5969283.7000000011</v>
      </c>
      <c r="I116" s="160">
        <v>60118423</v>
      </c>
      <c r="J116" s="160">
        <v>0</v>
      </c>
      <c r="K116" s="161">
        <v>35062.252756403192</v>
      </c>
      <c r="L116" s="162">
        <v>633775.18999999994</v>
      </c>
      <c r="M116" s="169">
        <v>180670</v>
      </c>
      <c r="N116" s="163">
        <v>814445.19</v>
      </c>
      <c r="O116" s="170"/>
    </row>
    <row r="117" spans="1:15" x14ac:dyDescent="0.2">
      <c r="A117" s="172"/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spans="1:15" x14ac:dyDescent="0.2">
      <c r="A118" s="173" t="s">
        <v>85</v>
      </c>
      <c r="B118" s="174" t="s">
        <v>84</v>
      </c>
      <c r="C118" s="175">
        <v>4.7007728824019406</v>
      </c>
      <c r="D118" s="176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spans="1:15" x14ac:dyDescent="0.2">
      <c r="A119" s="177"/>
      <c r="B119" s="178" t="s">
        <v>76</v>
      </c>
      <c r="C119" s="179">
        <v>8.1580918930860253</v>
      </c>
      <c r="D119" s="176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spans="1:15" x14ac:dyDescent="0.2">
      <c r="A120" s="180" t="s">
        <v>132</v>
      </c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spans="1:15" x14ac:dyDescent="0.2">
      <c r="A121" s="373" t="s">
        <v>102</v>
      </c>
      <c r="B121" s="374"/>
      <c r="C121" s="397" t="s">
        <v>36</v>
      </c>
      <c r="D121" s="398"/>
      <c r="E121" s="398"/>
      <c r="F121" s="398"/>
      <c r="G121" s="398"/>
      <c r="H121" s="398"/>
      <c r="I121" s="398"/>
      <c r="J121" s="398"/>
      <c r="K121" s="373"/>
      <c r="L121" s="399" t="s">
        <v>0</v>
      </c>
      <c r="M121" s="400"/>
      <c r="N121" s="400"/>
      <c r="O121" s="400"/>
    </row>
    <row r="122" spans="1:15" ht="51" x14ac:dyDescent="0.2">
      <c r="A122" s="376" t="s">
        <v>37</v>
      </c>
      <c r="B122" s="376" t="s">
        <v>1</v>
      </c>
      <c r="C122" s="376" t="s">
        <v>38</v>
      </c>
      <c r="D122" s="377" t="s">
        <v>98</v>
      </c>
      <c r="E122" s="377" t="s">
        <v>91</v>
      </c>
      <c r="F122" s="377" t="s">
        <v>92</v>
      </c>
      <c r="G122" s="377" t="s">
        <v>93</v>
      </c>
      <c r="H122" s="377" t="s">
        <v>94</v>
      </c>
      <c r="I122" s="377" t="s">
        <v>95</v>
      </c>
      <c r="J122" s="377" t="s">
        <v>96</v>
      </c>
      <c r="K122" s="377" t="s">
        <v>43</v>
      </c>
      <c r="L122" s="376" t="s">
        <v>5</v>
      </c>
      <c r="M122" s="287" t="s">
        <v>6</v>
      </c>
      <c r="N122" s="378" t="s">
        <v>7</v>
      </c>
      <c r="O122" s="378" t="s">
        <v>82</v>
      </c>
    </row>
    <row r="123" spans="1:15" x14ac:dyDescent="0.2">
      <c r="A123" s="145" t="s">
        <v>20</v>
      </c>
      <c r="B123" s="146" t="s">
        <v>21</v>
      </c>
      <c r="C123" s="147">
        <v>21</v>
      </c>
      <c r="D123" s="148">
        <v>0</v>
      </c>
      <c r="E123" s="148">
        <v>3864</v>
      </c>
      <c r="F123" s="148">
        <v>42504</v>
      </c>
      <c r="G123" s="148">
        <v>0</v>
      </c>
      <c r="H123" s="148">
        <v>3670.7999999999997</v>
      </c>
      <c r="I123" s="148">
        <v>40378.799999999996</v>
      </c>
      <c r="J123" s="148">
        <v>0</v>
      </c>
      <c r="K123" s="148">
        <v>24.03868705114866</v>
      </c>
      <c r="L123" s="149">
        <v>1050</v>
      </c>
      <c r="M123" s="150">
        <v>652.30999999999995</v>
      </c>
      <c r="N123" s="151">
        <v>1702.31</v>
      </c>
      <c r="O123" s="152">
        <v>0.05</v>
      </c>
    </row>
    <row r="124" spans="1:15" x14ac:dyDescent="0.2">
      <c r="A124" s="153" t="s">
        <v>123</v>
      </c>
      <c r="B124" s="146" t="s">
        <v>124</v>
      </c>
      <c r="C124" s="147">
        <v>0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  <c r="I124" s="148">
        <v>0</v>
      </c>
      <c r="J124" s="148">
        <v>0</v>
      </c>
      <c r="K124" s="148">
        <v>0</v>
      </c>
      <c r="L124" s="149">
        <v>0</v>
      </c>
      <c r="M124" s="150">
        <v>0</v>
      </c>
      <c r="N124" s="154">
        <v>0</v>
      </c>
      <c r="O124" s="155">
        <v>0</v>
      </c>
    </row>
    <row r="125" spans="1:15" x14ac:dyDescent="0.2">
      <c r="A125" s="153" t="s">
        <v>39</v>
      </c>
      <c r="B125" s="146" t="s">
        <v>44</v>
      </c>
      <c r="C125" s="147">
        <v>0</v>
      </c>
      <c r="D125" s="148">
        <v>0</v>
      </c>
      <c r="E125" s="148">
        <v>0</v>
      </c>
      <c r="F125" s="148">
        <v>0</v>
      </c>
      <c r="G125" s="148">
        <v>0</v>
      </c>
      <c r="H125" s="148">
        <v>0</v>
      </c>
      <c r="I125" s="148">
        <v>0</v>
      </c>
      <c r="J125" s="148">
        <v>0</v>
      </c>
      <c r="K125" s="148">
        <v>0</v>
      </c>
      <c r="L125" s="149">
        <v>0</v>
      </c>
      <c r="M125" s="150">
        <v>0</v>
      </c>
      <c r="N125" s="154">
        <v>0</v>
      </c>
      <c r="O125" s="155">
        <v>0</v>
      </c>
    </row>
    <row r="126" spans="1:15" x14ac:dyDescent="0.2">
      <c r="A126" s="153" t="s">
        <v>10</v>
      </c>
      <c r="B126" s="146" t="s">
        <v>25</v>
      </c>
      <c r="C126" s="147">
        <v>115</v>
      </c>
      <c r="D126" s="148">
        <v>8.0279999999999987</v>
      </c>
      <c r="E126" s="148">
        <v>18718</v>
      </c>
      <c r="F126" s="148">
        <v>279432</v>
      </c>
      <c r="G126" s="148">
        <v>7.6265999999999998</v>
      </c>
      <c r="H126" s="148">
        <v>17782.099999999999</v>
      </c>
      <c r="I126" s="148">
        <v>265460.40000000002</v>
      </c>
      <c r="J126" s="148">
        <v>0</v>
      </c>
      <c r="K126" s="148">
        <v>167.97248313248704</v>
      </c>
      <c r="L126" s="149">
        <v>45275.06</v>
      </c>
      <c r="M126" s="150">
        <v>6122.84</v>
      </c>
      <c r="N126" s="154">
        <v>51397.9</v>
      </c>
      <c r="O126" s="155">
        <v>0.27</v>
      </c>
    </row>
    <row r="127" spans="1:15" x14ac:dyDescent="0.2">
      <c r="A127" s="153" t="s">
        <v>20</v>
      </c>
      <c r="B127" s="146" t="s">
        <v>22</v>
      </c>
      <c r="C127" s="147">
        <v>24</v>
      </c>
      <c r="D127" s="148">
        <v>0</v>
      </c>
      <c r="E127" s="148">
        <v>624</v>
      </c>
      <c r="F127" s="148">
        <v>6240</v>
      </c>
      <c r="G127" s="148">
        <v>0</v>
      </c>
      <c r="H127" s="148">
        <v>592.79999999999995</v>
      </c>
      <c r="I127" s="148">
        <v>5928</v>
      </c>
      <c r="J127" s="148">
        <v>0</v>
      </c>
      <c r="K127" s="148">
        <v>3.5158095001321068</v>
      </c>
      <c r="L127" s="149">
        <v>1200</v>
      </c>
      <c r="M127" s="150">
        <v>90.73</v>
      </c>
      <c r="N127" s="154">
        <v>1290.73</v>
      </c>
      <c r="O127" s="155">
        <v>0.28000000000000003</v>
      </c>
    </row>
    <row r="128" spans="1:15" x14ac:dyDescent="0.2">
      <c r="A128" s="153" t="s">
        <v>23</v>
      </c>
      <c r="B128" s="146" t="s">
        <v>24</v>
      </c>
      <c r="C128" s="147">
        <v>0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  <c r="I128" s="148">
        <v>0</v>
      </c>
      <c r="J128" s="148">
        <v>0</v>
      </c>
      <c r="K128" s="148">
        <v>0</v>
      </c>
      <c r="L128" s="149">
        <v>0</v>
      </c>
      <c r="M128" s="150">
        <v>0</v>
      </c>
      <c r="N128" s="154">
        <v>0</v>
      </c>
      <c r="O128" s="155">
        <v>0</v>
      </c>
    </row>
    <row r="129" spans="1:15" x14ac:dyDescent="0.2">
      <c r="A129" s="153" t="s">
        <v>10</v>
      </c>
      <c r="B129" s="146" t="s">
        <v>26</v>
      </c>
      <c r="C129" s="147">
        <v>0</v>
      </c>
      <c r="D129" s="148">
        <v>0</v>
      </c>
      <c r="E129" s="148">
        <v>0</v>
      </c>
      <c r="F129" s="148">
        <v>0</v>
      </c>
      <c r="G129" s="148">
        <v>0</v>
      </c>
      <c r="H129" s="148">
        <v>0</v>
      </c>
      <c r="I129" s="148">
        <v>0</v>
      </c>
      <c r="J129" s="148">
        <v>0</v>
      </c>
      <c r="K129" s="148">
        <v>0</v>
      </c>
      <c r="L129" s="149">
        <v>0</v>
      </c>
      <c r="M129" s="150">
        <v>0</v>
      </c>
      <c r="N129" s="154">
        <v>0</v>
      </c>
      <c r="O129" s="155">
        <v>0</v>
      </c>
    </row>
    <row r="130" spans="1:15" x14ac:dyDescent="0.2">
      <c r="A130" s="153" t="s">
        <v>14</v>
      </c>
      <c r="B130" s="146" t="s">
        <v>28</v>
      </c>
      <c r="C130" s="147">
        <v>0</v>
      </c>
      <c r="D130" s="148">
        <v>0</v>
      </c>
      <c r="E130" s="148">
        <v>0</v>
      </c>
      <c r="F130" s="148">
        <v>0</v>
      </c>
      <c r="G130" s="148">
        <v>0</v>
      </c>
      <c r="H130" s="148">
        <v>0</v>
      </c>
      <c r="I130" s="148">
        <v>0</v>
      </c>
      <c r="J130" s="148">
        <v>0</v>
      </c>
      <c r="K130" s="148">
        <v>0</v>
      </c>
      <c r="L130" s="149">
        <v>0</v>
      </c>
      <c r="M130" s="150">
        <v>0</v>
      </c>
      <c r="N130" s="154">
        <v>0</v>
      </c>
      <c r="O130" s="155">
        <v>0</v>
      </c>
    </row>
    <row r="131" spans="1:15" x14ac:dyDescent="0.2">
      <c r="A131" s="153" t="s">
        <v>29</v>
      </c>
      <c r="B131" s="146" t="s">
        <v>30</v>
      </c>
      <c r="C131" s="147">
        <v>4</v>
      </c>
      <c r="D131" s="148">
        <v>0.13600000000000001</v>
      </c>
      <c r="E131" s="148">
        <v>2696</v>
      </c>
      <c r="F131" s="148">
        <v>26960</v>
      </c>
      <c r="G131" s="148">
        <v>0.12920000000000001</v>
      </c>
      <c r="H131" s="148">
        <v>2561.1999999999998</v>
      </c>
      <c r="I131" s="148">
        <v>25612</v>
      </c>
      <c r="J131" s="148">
        <v>0</v>
      </c>
      <c r="K131" s="148">
        <v>15.2964087381933</v>
      </c>
      <c r="L131" s="149">
        <v>700</v>
      </c>
      <c r="M131" s="150">
        <v>450.8</v>
      </c>
      <c r="N131" s="154">
        <v>1150.8</v>
      </c>
      <c r="O131" s="155">
        <v>0.06</v>
      </c>
    </row>
    <row r="132" spans="1:15" x14ac:dyDescent="0.2">
      <c r="A132" s="153" t="s">
        <v>18</v>
      </c>
      <c r="B132" s="146" t="s">
        <v>31</v>
      </c>
      <c r="C132" s="147">
        <v>40</v>
      </c>
      <c r="D132" s="148">
        <v>2.2320000000000002</v>
      </c>
      <c r="E132" s="148">
        <v>14009.199999999999</v>
      </c>
      <c r="F132" s="148">
        <v>96336.8</v>
      </c>
      <c r="G132" s="148">
        <v>2.1204000000000001</v>
      </c>
      <c r="H132" s="148">
        <v>13308.74</v>
      </c>
      <c r="I132" s="148">
        <v>91519.960000000021</v>
      </c>
      <c r="J132" s="148">
        <v>0</v>
      </c>
      <c r="K132" s="148">
        <v>51.656199438092358</v>
      </c>
      <c r="L132" s="149">
        <v>2749.91</v>
      </c>
      <c r="M132" s="150">
        <v>1373.2</v>
      </c>
      <c r="N132" s="154">
        <v>4123.1099999999997</v>
      </c>
      <c r="O132" s="155">
        <v>0.06</v>
      </c>
    </row>
    <row r="133" spans="1:15" x14ac:dyDescent="0.2">
      <c r="A133" s="153" t="s">
        <v>10</v>
      </c>
      <c r="B133" s="146" t="s">
        <v>27</v>
      </c>
      <c r="C133" s="147">
        <v>3</v>
      </c>
      <c r="D133" s="148">
        <v>0.14000000000000001</v>
      </c>
      <c r="E133" s="148">
        <v>154.32</v>
      </c>
      <c r="F133" s="148">
        <v>1576.3999999999999</v>
      </c>
      <c r="G133" s="148">
        <v>0.13300000000000001</v>
      </c>
      <c r="H133" s="148">
        <v>146.60399999999998</v>
      </c>
      <c r="I133" s="148">
        <v>1497.5800000000002</v>
      </c>
      <c r="J133" s="148">
        <v>0</v>
      </c>
      <c r="K133" s="148">
        <v>0.89155341303008551</v>
      </c>
      <c r="L133" s="149">
        <v>966</v>
      </c>
      <c r="M133" s="150">
        <v>24.27</v>
      </c>
      <c r="N133" s="154">
        <v>990.27</v>
      </c>
      <c r="O133" s="155">
        <v>0.84</v>
      </c>
    </row>
    <row r="134" spans="1:15" x14ac:dyDescent="0.2">
      <c r="A134" s="153" t="s">
        <v>33</v>
      </c>
      <c r="B134" s="146" t="s">
        <v>34</v>
      </c>
      <c r="C134" s="147">
        <v>0</v>
      </c>
      <c r="D134" s="148">
        <v>0</v>
      </c>
      <c r="E134" s="148">
        <v>0</v>
      </c>
      <c r="F134" s="148">
        <v>0</v>
      </c>
      <c r="G134" s="148">
        <v>0</v>
      </c>
      <c r="H134" s="148">
        <v>0</v>
      </c>
      <c r="I134" s="148">
        <v>0</v>
      </c>
      <c r="J134" s="148">
        <v>0</v>
      </c>
      <c r="K134" s="148">
        <v>0</v>
      </c>
      <c r="L134" s="149">
        <v>0</v>
      </c>
      <c r="M134" s="150">
        <v>0</v>
      </c>
      <c r="N134" s="154">
        <v>0</v>
      </c>
      <c r="O134" s="155">
        <v>0</v>
      </c>
    </row>
    <row r="135" spans="1:15" x14ac:dyDescent="0.2">
      <c r="A135" s="153" t="s">
        <v>123</v>
      </c>
      <c r="B135" s="146" t="s">
        <v>125</v>
      </c>
      <c r="C135" s="147">
        <v>0</v>
      </c>
      <c r="D135" s="148">
        <v>0</v>
      </c>
      <c r="E135" s="148">
        <v>0</v>
      </c>
      <c r="F135" s="148">
        <v>0</v>
      </c>
      <c r="G135" s="148">
        <v>0</v>
      </c>
      <c r="H135" s="148">
        <v>0</v>
      </c>
      <c r="I135" s="148">
        <v>0</v>
      </c>
      <c r="J135" s="148">
        <v>0</v>
      </c>
      <c r="K135" s="148">
        <v>0</v>
      </c>
      <c r="L135" s="149">
        <v>0</v>
      </c>
      <c r="M135" s="150">
        <v>0</v>
      </c>
      <c r="N135" s="154">
        <v>0</v>
      </c>
      <c r="O135" s="155">
        <v>0</v>
      </c>
    </row>
    <row r="136" spans="1:15" x14ac:dyDescent="0.2">
      <c r="A136" s="153" t="s">
        <v>39</v>
      </c>
      <c r="B136" s="146" t="s">
        <v>88</v>
      </c>
      <c r="C136" s="147">
        <v>0</v>
      </c>
      <c r="D136" s="148">
        <v>0</v>
      </c>
      <c r="E136" s="148">
        <v>0</v>
      </c>
      <c r="F136" s="148">
        <v>0</v>
      </c>
      <c r="G136" s="148">
        <v>0</v>
      </c>
      <c r="H136" s="148">
        <v>0</v>
      </c>
      <c r="I136" s="148">
        <v>0</v>
      </c>
      <c r="J136" s="148">
        <v>0</v>
      </c>
      <c r="K136" s="148">
        <v>0</v>
      </c>
      <c r="L136" s="149">
        <v>0</v>
      </c>
      <c r="M136" s="150">
        <v>0</v>
      </c>
      <c r="N136" s="154">
        <v>0</v>
      </c>
      <c r="O136" s="155">
        <v>0</v>
      </c>
    </row>
    <row r="137" spans="1:15" x14ac:dyDescent="0.2">
      <c r="A137" s="153" t="s">
        <v>8</v>
      </c>
      <c r="B137" s="146" t="s">
        <v>9</v>
      </c>
      <c r="C137" s="147">
        <v>0</v>
      </c>
      <c r="D137" s="148">
        <v>0</v>
      </c>
      <c r="E137" s="148">
        <v>0</v>
      </c>
      <c r="F137" s="148">
        <v>0</v>
      </c>
      <c r="G137" s="148">
        <v>0</v>
      </c>
      <c r="H137" s="148">
        <v>0</v>
      </c>
      <c r="I137" s="148">
        <v>0</v>
      </c>
      <c r="J137" s="148">
        <v>0</v>
      </c>
      <c r="K137" s="148">
        <v>0</v>
      </c>
      <c r="L137" s="149">
        <v>0</v>
      </c>
      <c r="M137" s="150">
        <v>0</v>
      </c>
      <c r="N137" s="154">
        <v>0</v>
      </c>
      <c r="O137" s="155">
        <v>0</v>
      </c>
    </row>
    <row r="138" spans="1:15" x14ac:dyDescent="0.2">
      <c r="A138" s="153" t="s">
        <v>10</v>
      </c>
      <c r="B138" s="146" t="s">
        <v>11</v>
      </c>
      <c r="C138" s="147">
        <v>0</v>
      </c>
      <c r="D138" s="148">
        <v>0</v>
      </c>
      <c r="E138" s="148">
        <v>0</v>
      </c>
      <c r="F138" s="148">
        <v>0</v>
      </c>
      <c r="G138" s="148">
        <v>0</v>
      </c>
      <c r="H138" s="148">
        <v>0</v>
      </c>
      <c r="I138" s="148">
        <v>0</v>
      </c>
      <c r="J138" s="148">
        <v>0</v>
      </c>
      <c r="K138" s="148">
        <v>0</v>
      </c>
      <c r="L138" s="149">
        <v>0</v>
      </c>
      <c r="M138" s="150">
        <v>0</v>
      </c>
      <c r="N138" s="154">
        <v>0</v>
      </c>
      <c r="O138" s="155">
        <v>0</v>
      </c>
    </row>
    <row r="139" spans="1:15" x14ac:dyDescent="0.2">
      <c r="A139" s="153" t="s">
        <v>10</v>
      </c>
      <c r="B139" s="146" t="s">
        <v>12</v>
      </c>
      <c r="C139" s="147">
        <v>0</v>
      </c>
      <c r="D139" s="148">
        <v>0</v>
      </c>
      <c r="E139" s="148">
        <v>0</v>
      </c>
      <c r="F139" s="148">
        <v>0</v>
      </c>
      <c r="G139" s="148">
        <v>0</v>
      </c>
      <c r="H139" s="148">
        <v>0</v>
      </c>
      <c r="I139" s="148">
        <v>0</v>
      </c>
      <c r="J139" s="148">
        <v>0</v>
      </c>
      <c r="K139" s="148">
        <v>0</v>
      </c>
      <c r="L139" s="149">
        <v>0</v>
      </c>
      <c r="M139" s="150">
        <v>0</v>
      </c>
      <c r="N139" s="154">
        <v>0</v>
      </c>
      <c r="O139" s="155">
        <v>0</v>
      </c>
    </row>
    <row r="140" spans="1:15" x14ac:dyDescent="0.2">
      <c r="A140" s="153" t="s">
        <v>14</v>
      </c>
      <c r="B140" s="146" t="s">
        <v>15</v>
      </c>
      <c r="C140" s="147">
        <v>1646</v>
      </c>
      <c r="D140" s="148">
        <v>2334.1242000000002</v>
      </c>
      <c r="E140" s="148">
        <v>376339.9</v>
      </c>
      <c r="F140" s="148">
        <v>4519350.9000000004</v>
      </c>
      <c r="G140" s="148">
        <v>1874.4017099999999</v>
      </c>
      <c r="H140" s="148">
        <v>343518.01999999996</v>
      </c>
      <c r="I140" s="148">
        <v>4150272.8699999987</v>
      </c>
      <c r="J140" s="148">
        <v>0</v>
      </c>
      <c r="K140" s="148">
        <v>2458.0999223430113</v>
      </c>
      <c r="L140" s="149">
        <v>80453.55</v>
      </c>
      <c r="M140" s="150">
        <v>69173.84</v>
      </c>
      <c r="N140" s="154">
        <v>149627.39000000001</v>
      </c>
      <c r="O140" s="155">
        <v>0.05</v>
      </c>
    </row>
    <row r="141" spans="1:15" x14ac:dyDescent="0.2">
      <c r="A141" s="153" t="s">
        <v>8</v>
      </c>
      <c r="B141" s="146" t="s">
        <v>16</v>
      </c>
      <c r="C141" s="147">
        <v>0</v>
      </c>
      <c r="D141" s="148">
        <v>0</v>
      </c>
      <c r="E141" s="148">
        <v>0</v>
      </c>
      <c r="F141" s="148">
        <v>0</v>
      </c>
      <c r="G141" s="148">
        <v>0</v>
      </c>
      <c r="H141" s="148">
        <v>0</v>
      </c>
      <c r="I141" s="148">
        <v>0</v>
      </c>
      <c r="J141" s="148">
        <v>0</v>
      </c>
      <c r="K141" s="148">
        <v>0</v>
      </c>
      <c r="L141" s="149">
        <v>0</v>
      </c>
      <c r="M141" s="150">
        <v>0</v>
      </c>
      <c r="N141" s="154">
        <v>0</v>
      </c>
      <c r="O141" s="155">
        <v>0</v>
      </c>
    </row>
    <row r="142" spans="1:15" x14ac:dyDescent="0.2">
      <c r="A142" s="153" t="s">
        <v>8</v>
      </c>
      <c r="B142" s="146" t="s">
        <v>87</v>
      </c>
      <c r="C142" s="147">
        <v>0</v>
      </c>
      <c r="D142" s="148">
        <v>0</v>
      </c>
      <c r="E142" s="148">
        <v>0</v>
      </c>
      <c r="F142" s="148">
        <v>0</v>
      </c>
      <c r="G142" s="148">
        <v>0</v>
      </c>
      <c r="H142" s="148">
        <v>0</v>
      </c>
      <c r="I142" s="148">
        <v>0</v>
      </c>
      <c r="J142" s="148">
        <v>0</v>
      </c>
      <c r="K142" s="148">
        <v>0</v>
      </c>
      <c r="L142" s="149">
        <v>0</v>
      </c>
      <c r="M142" s="150">
        <v>0</v>
      </c>
      <c r="N142" s="154">
        <v>0</v>
      </c>
      <c r="O142" s="155">
        <v>0</v>
      </c>
    </row>
    <row r="143" spans="1:15" x14ac:dyDescent="0.2">
      <c r="A143" s="153" t="s">
        <v>8</v>
      </c>
      <c r="B143" s="146" t="s">
        <v>17</v>
      </c>
      <c r="C143" s="147">
        <v>0</v>
      </c>
      <c r="D143" s="148">
        <v>0</v>
      </c>
      <c r="E143" s="148">
        <v>0</v>
      </c>
      <c r="F143" s="148">
        <v>0</v>
      </c>
      <c r="G143" s="148">
        <v>0</v>
      </c>
      <c r="H143" s="148">
        <v>0</v>
      </c>
      <c r="I143" s="148">
        <v>0</v>
      </c>
      <c r="J143" s="148">
        <v>0</v>
      </c>
      <c r="K143" s="148">
        <v>0</v>
      </c>
      <c r="L143" s="149">
        <v>0</v>
      </c>
      <c r="M143" s="150">
        <v>0</v>
      </c>
      <c r="N143" s="154">
        <v>0</v>
      </c>
      <c r="O143" s="155">
        <v>0</v>
      </c>
    </row>
    <row r="144" spans="1:15" x14ac:dyDescent="0.2">
      <c r="A144" s="153" t="s">
        <v>18</v>
      </c>
      <c r="B144" s="146" t="s">
        <v>19</v>
      </c>
      <c r="C144" s="147">
        <v>0</v>
      </c>
      <c r="D144" s="148">
        <v>0</v>
      </c>
      <c r="E144" s="148">
        <v>0</v>
      </c>
      <c r="F144" s="148">
        <v>0</v>
      </c>
      <c r="G144" s="148">
        <v>0</v>
      </c>
      <c r="H144" s="148">
        <v>0</v>
      </c>
      <c r="I144" s="148">
        <v>0</v>
      </c>
      <c r="J144" s="148">
        <v>0</v>
      </c>
      <c r="K144" s="148">
        <v>0</v>
      </c>
      <c r="L144" s="149">
        <v>0</v>
      </c>
      <c r="M144" s="150">
        <v>0</v>
      </c>
      <c r="N144" s="154">
        <v>0</v>
      </c>
      <c r="O144" s="155">
        <v>0</v>
      </c>
    </row>
    <row r="145" spans="1:15" x14ac:dyDescent="0.2">
      <c r="A145" s="153" t="s">
        <v>10</v>
      </c>
      <c r="B145" s="146" t="s">
        <v>13</v>
      </c>
      <c r="C145" s="147">
        <v>0</v>
      </c>
      <c r="D145" s="148">
        <v>0</v>
      </c>
      <c r="E145" s="148">
        <v>0</v>
      </c>
      <c r="F145" s="148">
        <v>0</v>
      </c>
      <c r="G145" s="148">
        <v>0</v>
      </c>
      <c r="H145" s="148">
        <v>0</v>
      </c>
      <c r="I145" s="148">
        <v>0</v>
      </c>
      <c r="J145" s="148">
        <v>0</v>
      </c>
      <c r="K145" s="148">
        <v>0</v>
      </c>
      <c r="L145" s="149">
        <v>0</v>
      </c>
      <c r="M145" s="150">
        <v>0</v>
      </c>
      <c r="N145" s="154">
        <v>0</v>
      </c>
      <c r="O145" s="155">
        <v>0</v>
      </c>
    </row>
    <row r="146" spans="1:15" x14ac:dyDescent="0.2">
      <c r="A146" s="153" t="s">
        <v>33</v>
      </c>
      <c r="B146" s="146" t="s">
        <v>136</v>
      </c>
      <c r="C146" s="147">
        <v>0</v>
      </c>
      <c r="D146" s="148">
        <v>0</v>
      </c>
      <c r="E146" s="148">
        <v>0</v>
      </c>
      <c r="F146" s="148">
        <v>0</v>
      </c>
      <c r="G146" s="148">
        <v>0</v>
      </c>
      <c r="H146" s="148">
        <v>0</v>
      </c>
      <c r="I146" s="148">
        <v>0</v>
      </c>
      <c r="J146" s="148">
        <v>0</v>
      </c>
      <c r="K146" s="148">
        <v>0</v>
      </c>
      <c r="L146" s="149">
        <v>0</v>
      </c>
      <c r="M146" s="150">
        <v>0</v>
      </c>
      <c r="N146" s="154">
        <v>0</v>
      </c>
      <c r="O146" s="155">
        <v>0</v>
      </c>
    </row>
    <row r="147" spans="1:15" x14ac:dyDescent="0.2">
      <c r="A147" s="156" t="s">
        <v>130</v>
      </c>
      <c r="B147" s="146" t="s">
        <v>130</v>
      </c>
      <c r="C147" s="147">
        <v>0</v>
      </c>
      <c r="D147" s="148">
        <v>0</v>
      </c>
      <c r="E147" s="148">
        <v>0</v>
      </c>
      <c r="F147" s="148">
        <v>0</v>
      </c>
      <c r="G147" s="148">
        <v>0</v>
      </c>
      <c r="H147" s="148">
        <v>0</v>
      </c>
      <c r="I147" s="148">
        <v>0</v>
      </c>
      <c r="J147" s="148">
        <v>0</v>
      </c>
      <c r="K147" s="148">
        <v>0</v>
      </c>
      <c r="L147" s="149">
        <v>0</v>
      </c>
      <c r="M147" s="150">
        <v>0</v>
      </c>
      <c r="N147" s="154">
        <v>0</v>
      </c>
      <c r="O147" s="155">
        <v>0</v>
      </c>
    </row>
    <row r="148" spans="1:15" x14ac:dyDescent="0.2">
      <c r="A148" s="156" t="s">
        <v>131</v>
      </c>
      <c r="B148" s="146" t="s">
        <v>131</v>
      </c>
      <c r="C148" s="147">
        <v>0</v>
      </c>
      <c r="D148" s="148">
        <v>0</v>
      </c>
      <c r="E148" s="148">
        <v>0</v>
      </c>
      <c r="F148" s="148">
        <v>0</v>
      </c>
      <c r="G148" s="148">
        <v>0</v>
      </c>
      <c r="H148" s="148">
        <v>0</v>
      </c>
      <c r="I148" s="148">
        <v>0</v>
      </c>
      <c r="J148" s="148">
        <v>0</v>
      </c>
      <c r="K148" s="148">
        <v>0</v>
      </c>
      <c r="L148" s="149">
        <v>0</v>
      </c>
      <c r="M148" s="150">
        <v>0</v>
      </c>
      <c r="N148" s="154">
        <v>0</v>
      </c>
      <c r="O148" s="155">
        <v>0</v>
      </c>
    </row>
    <row r="149" spans="1:15" x14ac:dyDescent="0.2">
      <c r="A149" s="153" t="s">
        <v>32</v>
      </c>
      <c r="B149" s="146" t="s">
        <v>32</v>
      </c>
      <c r="C149" s="147">
        <v>0</v>
      </c>
      <c r="D149" s="148">
        <v>0</v>
      </c>
      <c r="E149" s="148">
        <v>0</v>
      </c>
      <c r="F149" s="148">
        <v>0</v>
      </c>
      <c r="G149" s="148">
        <v>0</v>
      </c>
      <c r="H149" s="148">
        <v>0</v>
      </c>
      <c r="I149" s="148">
        <v>0</v>
      </c>
      <c r="J149" s="148">
        <v>0</v>
      </c>
      <c r="K149" s="148">
        <v>0</v>
      </c>
      <c r="L149" s="149">
        <v>0</v>
      </c>
      <c r="M149" s="150">
        <v>0</v>
      </c>
      <c r="N149" s="154">
        <v>0</v>
      </c>
      <c r="O149" s="155">
        <v>0</v>
      </c>
    </row>
    <row r="150" spans="1:15" x14ac:dyDescent="0.2">
      <c r="A150" s="157" t="s">
        <v>40</v>
      </c>
      <c r="B150" s="158"/>
      <c r="C150" s="159">
        <v>1853</v>
      </c>
      <c r="D150" s="160">
        <v>2344.6602000000003</v>
      </c>
      <c r="E150" s="160">
        <v>416405.42000000004</v>
      </c>
      <c r="F150" s="160">
        <v>4972400.1000000006</v>
      </c>
      <c r="G150" s="160">
        <v>1884.4109099999998</v>
      </c>
      <c r="H150" s="160">
        <v>381580.26399999997</v>
      </c>
      <c r="I150" s="160">
        <v>4580669.6099999985</v>
      </c>
      <c r="J150" s="160">
        <v>0</v>
      </c>
      <c r="K150" s="161">
        <v>2721.4710636160949</v>
      </c>
      <c r="L150" s="162">
        <v>132394.51999999999</v>
      </c>
      <c r="M150" s="162">
        <v>77888</v>
      </c>
      <c r="N150" s="163">
        <v>210282.52</v>
      </c>
      <c r="O150" s="164">
        <v>0.06</v>
      </c>
    </row>
    <row r="151" spans="1:15" x14ac:dyDescent="0.2">
      <c r="A151" s="165"/>
      <c r="B151" s="165"/>
      <c r="C151" s="166"/>
      <c r="D151" s="166"/>
      <c r="E151" s="166"/>
      <c r="F151" s="166"/>
      <c r="G151" s="166"/>
      <c r="H151" s="166"/>
      <c r="I151" s="166"/>
      <c r="J151" s="166"/>
      <c r="K151" s="166"/>
      <c r="L151" s="167"/>
      <c r="M151" s="167"/>
      <c r="N151" s="167"/>
      <c r="O151" s="168"/>
    </row>
    <row r="152" spans="1:15" x14ac:dyDescent="0.2">
      <c r="A152" s="157" t="s">
        <v>129</v>
      </c>
      <c r="B152" s="158" t="s">
        <v>129</v>
      </c>
      <c r="C152" s="159">
        <v>0</v>
      </c>
      <c r="D152" s="160">
        <v>0</v>
      </c>
      <c r="E152" s="160">
        <v>0</v>
      </c>
      <c r="F152" s="160">
        <v>0</v>
      </c>
      <c r="G152" s="160">
        <v>0</v>
      </c>
      <c r="H152" s="160">
        <v>0</v>
      </c>
      <c r="I152" s="160">
        <v>0</v>
      </c>
      <c r="J152" s="160">
        <v>0</v>
      </c>
      <c r="K152" s="161">
        <v>0</v>
      </c>
      <c r="L152" s="162">
        <v>0</v>
      </c>
      <c r="M152" s="169">
        <v>0</v>
      </c>
      <c r="N152" s="163">
        <v>0</v>
      </c>
      <c r="O152" s="170"/>
    </row>
    <row r="153" spans="1:15" x14ac:dyDescent="0.2">
      <c r="A153" s="157" t="s">
        <v>41</v>
      </c>
      <c r="B153" s="158" t="s">
        <v>41</v>
      </c>
      <c r="C153" s="159">
        <v>0</v>
      </c>
      <c r="D153" s="160">
        <v>0</v>
      </c>
      <c r="E153" s="160">
        <v>0</v>
      </c>
      <c r="F153" s="160">
        <v>0</v>
      </c>
      <c r="G153" s="160">
        <v>0</v>
      </c>
      <c r="H153" s="160">
        <v>0</v>
      </c>
      <c r="I153" s="160">
        <v>0</v>
      </c>
      <c r="J153" s="160">
        <v>0</v>
      </c>
      <c r="K153" s="161">
        <v>0</v>
      </c>
      <c r="L153" s="162">
        <v>0</v>
      </c>
      <c r="M153" s="169">
        <v>0</v>
      </c>
      <c r="N153" s="163">
        <v>0</v>
      </c>
      <c r="O153" s="170"/>
    </row>
    <row r="154" spans="1:15" x14ac:dyDescent="0.2">
      <c r="A154" s="157" t="s">
        <v>126</v>
      </c>
      <c r="B154" s="158" t="s">
        <v>127</v>
      </c>
      <c r="C154" s="159">
        <v>0</v>
      </c>
      <c r="D154" s="160">
        <v>0</v>
      </c>
      <c r="E154" s="160">
        <v>0</v>
      </c>
      <c r="F154" s="160">
        <v>0</v>
      </c>
      <c r="G154" s="160">
        <v>0</v>
      </c>
      <c r="H154" s="160">
        <v>0</v>
      </c>
      <c r="I154" s="160">
        <v>0</v>
      </c>
      <c r="J154" s="160">
        <v>0</v>
      </c>
      <c r="K154" s="161">
        <v>0</v>
      </c>
      <c r="L154" s="162">
        <v>0</v>
      </c>
      <c r="M154" s="169">
        <v>0</v>
      </c>
      <c r="N154" s="163">
        <v>0</v>
      </c>
      <c r="O154" s="170"/>
    </row>
    <row r="155" spans="1:15" x14ac:dyDescent="0.2">
      <c r="A155" s="170"/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1"/>
      <c r="M155" s="171"/>
      <c r="N155" s="171"/>
      <c r="O155" s="170"/>
    </row>
    <row r="156" spans="1:15" x14ac:dyDescent="0.2">
      <c r="A156" s="157" t="s">
        <v>42</v>
      </c>
      <c r="B156" s="158"/>
      <c r="C156" s="159">
        <v>1853</v>
      </c>
      <c r="D156" s="160">
        <v>2344.6602000000003</v>
      </c>
      <c r="E156" s="160">
        <v>416405.42000000004</v>
      </c>
      <c r="F156" s="160">
        <v>4972400.1000000006</v>
      </c>
      <c r="G156" s="160">
        <v>1884.4109099999998</v>
      </c>
      <c r="H156" s="160">
        <v>381580.26399999997</v>
      </c>
      <c r="I156" s="160">
        <v>4580669.6099999985</v>
      </c>
      <c r="J156" s="160">
        <v>0</v>
      </c>
      <c r="K156" s="161">
        <v>2721.4710636160949</v>
      </c>
      <c r="L156" s="162">
        <v>132394.51999999999</v>
      </c>
      <c r="M156" s="169">
        <v>77888</v>
      </c>
      <c r="N156" s="163">
        <v>210282.52</v>
      </c>
      <c r="O156" s="170"/>
    </row>
    <row r="157" spans="1:15" x14ac:dyDescent="0.2">
      <c r="A157" s="172"/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</row>
    <row r="158" spans="1:15" x14ac:dyDescent="0.2">
      <c r="A158" s="173" t="s">
        <v>85</v>
      </c>
      <c r="B158" s="174" t="s">
        <v>84</v>
      </c>
      <c r="C158" s="175">
        <v>2.4977275215366141</v>
      </c>
      <c r="D158" s="176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</row>
    <row r="159" spans="1:15" x14ac:dyDescent="0.2">
      <c r="A159" s="177"/>
      <c r="B159" s="178" t="s">
        <v>76</v>
      </c>
      <c r="C159" s="179">
        <v>2.8951163273596134</v>
      </c>
      <c r="D159" s="176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</row>
    <row r="160" spans="1:15" x14ac:dyDescent="0.2">
      <c r="A160" s="180" t="s">
        <v>132</v>
      </c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</row>
    <row r="161" spans="1:15" x14ac:dyDescent="0.2">
      <c r="A161" s="373" t="s">
        <v>103</v>
      </c>
      <c r="B161" s="374"/>
      <c r="C161" s="397" t="s">
        <v>36</v>
      </c>
      <c r="D161" s="398"/>
      <c r="E161" s="398"/>
      <c r="F161" s="398"/>
      <c r="G161" s="398"/>
      <c r="H161" s="398"/>
      <c r="I161" s="398"/>
      <c r="J161" s="398"/>
      <c r="K161" s="373"/>
      <c r="L161" s="399" t="s">
        <v>0</v>
      </c>
      <c r="M161" s="400"/>
      <c r="N161" s="400"/>
      <c r="O161" s="400"/>
    </row>
    <row r="162" spans="1:15" ht="51" x14ac:dyDescent="0.2">
      <c r="A162" s="376" t="s">
        <v>37</v>
      </c>
      <c r="B162" s="376" t="s">
        <v>1</v>
      </c>
      <c r="C162" s="376" t="s">
        <v>38</v>
      </c>
      <c r="D162" s="377" t="s">
        <v>98</v>
      </c>
      <c r="E162" s="377" t="s">
        <v>91</v>
      </c>
      <c r="F162" s="377" t="s">
        <v>92</v>
      </c>
      <c r="G162" s="377" t="s">
        <v>93</v>
      </c>
      <c r="H162" s="377" t="s">
        <v>94</v>
      </c>
      <c r="I162" s="377" t="s">
        <v>95</v>
      </c>
      <c r="J162" s="377" t="s">
        <v>96</v>
      </c>
      <c r="K162" s="377" t="s">
        <v>43</v>
      </c>
      <c r="L162" s="376" t="s">
        <v>5</v>
      </c>
      <c r="M162" s="287" t="s">
        <v>6</v>
      </c>
      <c r="N162" s="378" t="s">
        <v>7</v>
      </c>
      <c r="O162" s="378" t="s">
        <v>82</v>
      </c>
    </row>
    <row r="163" spans="1:15" x14ac:dyDescent="0.2">
      <c r="A163" s="145" t="s">
        <v>20</v>
      </c>
      <c r="B163" s="146" t="s">
        <v>21</v>
      </c>
      <c r="C163" s="147">
        <v>0</v>
      </c>
      <c r="D163" s="148">
        <v>0</v>
      </c>
      <c r="E163" s="148">
        <v>0</v>
      </c>
      <c r="F163" s="148">
        <v>0</v>
      </c>
      <c r="G163" s="148">
        <v>0</v>
      </c>
      <c r="H163" s="148">
        <v>0</v>
      </c>
      <c r="I163" s="148">
        <v>0</v>
      </c>
      <c r="J163" s="148">
        <v>0</v>
      </c>
      <c r="K163" s="148">
        <v>0</v>
      </c>
      <c r="L163" s="149">
        <v>0</v>
      </c>
      <c r="M163" s="150">
        <v>0</v>
      </c>
      <c r="N163" s="151">
        <v>0</v>
      </c>
      <c r="O163" s="152">
        <v>0</v>
      </c>
    </row>
    <row r="164" spans="1:15" x14ac:dyDescent="0.2">
      <c r="A164" s="153" t="s">
        <v>123</v>
      </c>
      <c r="B164" s="146" t="s">
        <v>124</v>
      </c>
      <c r="C164" s="147">
        <v>0</v>
      </c>
      <c r="D164" s="148">
        <v>0</v>
      </c>
      <c r="E164" s="148">
        <v>0</v>
      </c>
      <c r="F164" s="148">
        <v>0</v>
      </c>
      <c r="G164" s="148">
        <v>0</v>
      </c>
      <c r="H164" s="148">
        <v>0</v>
      </c>
      <c r="I164" s="148">
        <v>0</v>
      </c>
      <c r="J164" s="148">
        <v>0</v>
      </c>
      <c r="K164" s="148">
        <v>0</v>
      </c>
      <c r="L164" s="149">
        <v>0</v>
      </c>
      <c r="M164" s="150">
        <v>0</v>
      </c>
      <c r="N164" s="154">
        <v>0</v>
      </c>
      <c r="O164" s="155">
        <v>0</v>
      </c>
    </row>
    <row r="165" spans="1:15" x14ac:dyDescent="0.2">
      <c r="A165" s="153" t="s">
        <v>39</v>
      </c>
      <c r="B165" s="146" t="s">
        <v>44</v>
      </c>
      <c r="C165" s="147">
        <v>0</v>
      </c>
      <c r="D165" s="148">
        <v>0</v>
      </c>
      <c r="E165" s="148">
        <v>0</v>
      </c>
      <c r="F165" s="148">
        <v>0</v>
      </c>
      <c r="G165" s="148">
        <v>0</v>
      </c>
      <c r="H165" s="148">
        <v>0</v>
      </c>
      <c r="I165" s="148">
        <v>0</v>
      </c>
      <c r="J165" s="148">
        <v>0</v>
      </c>
      <c r="K165" s="148">
        <v>0</v>
      </c>
      <c r="L165" s="149">
        <v>0</v>
      </c>
      <c r="M165" s="150">
        <v>0</v>
      </c>
      <c r="N165" s="154">
        <v>0</v>
      </c>
      <c r="O165" s="155">
        <v>0</v>
      </c>
    </row>
    <row r="166" spans="1:15" x14ac:dyDescent="0.2">
      <c r="A166" s="153" t="s">
        <v>10</v>
      </c>
      <c r="B166" s="146" t="s">
        <v>25</v>
      </c>
      <c r="C166" s="147">
        <v>191.36</v>
      </c>
      <c r="D166" s="148">
        <v>1.58016</v>
      </c>
      <c r="E166" s="148">
        <v>1895.9959999999999</v>
      </c>
      <c r="F166" s="148">
        <v>29358.604775323292</v>
      </c>
      <c r="G166" s="148">
        <v>1.3206359999999999</v>
      </c>
      <c r="H166" s="148">
        <v>1574.2465999999999</v>
      </c>
      <c r="I166" s="148">
        <v>24635.879820258633</v>
      </c>
      <c r="J166" s="148">
        <v>0</v>
      </c>
      <c r="K166" s="148">
        <v>15.057331889736325</v>
      </c>
      <c r="L166" s="149">
        <v>788.36</v>
      </c>
      <c r="M166" s="150">
        <v>143.81</v>
      </c>
      <c r="N166" s="154">
        <v>932.17</v>
      </c>
      <c r="O166" s="155">
        <v>0.06</v>
      </c>
    </row>
    <row r="167" spans="1:15" x14ac:dyDescent="0.2">
      <c r="A167" s="153" t="s">
        <v>20</v>
      </c>
      <c r="B167" s="146" t="s">
        <v>22</v>
      </c>
      <c r="C167" s="147">
        <v>0</v>
      </c>
      <c r="D167" s="148">
        <v>0</v>
      </c>
      <c r="E167" s="148">
        <v>0</v>
      </c>
      <c r="F167" s="148">
        <v>0</v>
      </c>
      <c r="G167" s="148">
        <v>0</v>
      </c>
      <c r="H167" s="148">
        <v>0</v>
      </c>
      <c r="I167" s="148">
        <v>0</v>
      </c>
      <c r="J167" s="148">
        <v>0</v>
      </c>
      <c r="K167" s="148">
        <v>0</v>
      </c>
      <c r="L167" s="149">
        <v>0</v>
      </c>
      <c r="M167" s="150">
        <v>0</v>
      </c>
      <c r="N167" s="154">
        <v>0</v>
      </c>
      <c r="O167" s="155">
        <v>0</v>
      </c>
    </row>
    <row r="168" spans="1:15" x14ac:dyDescent="0.2">
      <c r="A168" s="153" t="s">
        <v>23</v>
      </c>
      <c r="B168" s="146" t="s">
        <v>24</v>
      </c>
      <c r="C168" s="147">
        <v>0</v>
      </c>
      <c r="D168" s="148">
        <v>0</v>
      </c>
      <c r="E168" s="148">
        <v>0</v>
      </c>
      <c r="F168" s="148">
        <v>0</v>
      </c>
      <c r="G168" s="148">
        <v>0</v>
      </c>
      <c r="H168" s="148">
        <v>0</v>
      </c>
      <c r="I168" s="148">
        <v>0</v>
      </c>
      <c r="J168" s="148">
        <v>0</v>
      </c>
      <c r="K168" s="148">
        <v>0</v>
      </c>
      <c r="L168" s="149">
        <v>0</v>
      </c>
      <c r="M168" s="150">
        <v>0</v>
      </c>
      <c r="N168" s="154">
        <v>0</v>
      </c>
      <c r="O168" s="155">
        <v>0</v>
      </c>
    </row>
    <row r="169" spans="1:15" x14ac:dyDescent="0.2">
      <c r="A169" s="153" t="s">
        <v>10</v>
      </c>
      <c r="B169" s="146" t="s">
        <v>26</v>
      </c>
      <c r="C169" s="147">
        <v>0</v>
      </c>
      <c r="D169" s="148">
        <v>0</v>
      </c>
      <c r="E169" s="148">
        <v>0</v>
      </c>
      <c r="F169" s="148">
        <v>0</v>
      </c>
      <c r="G169" s="148">
        <v>0</v>
      </c>
      <c r="H169" s="148">
        <v>0</v>
      </c>
      <c r="I169" s="148">
        <v>0</v>
      </c>
      <c r="J169" s="148">
        <v>0</v>
      </c>
      <c r="K169" s="148">
        <v>0</v>
      </c>
      <c r="L169" s="149">
        <v>0</v>
      </c>
      <c r="M169" s="150">
        <v>0</v>
      </c>
      <c r="N169" s="154">
        <v>0</v>
      </c>
      <c r="O169" s="155">
        <v>0</v>
      </c>
    </row>
    <row r="170" spans="1:15" x14ac:dyDescent="0.2">
      <c r="A170" s="153" t="s">
        <v>14</v>
      </c>
      <c r="B170" s="146" t="s">
        <v>28</v>
      </c>
      <c r="C170" s="147">
        <v>0</v>
      </c>
      <c r="D170" s="148">
        <v>0</v>
      </c>
      <c r="E170" s="148">
        <v>0</v>
      </c>
      <c r="F170" s="148">
        <v>0</v>
      </c>
      <c r="G170" s="148">
        <v>0</v>
      </c>
      <c r="H170" s="148">
        <v>0</v>
      </c>
      <c r="I170" s="148">
        <v>0</v>
      </c>
      <c r="J170" s="148">
        <v>0</v>
      </c>
      <c r="K170" s="148">
        <v>0</v>
      </c>
      <c r="L170" s="149">
        <v>0</v>
      </c>
      <c r="M170" s="150">
        <v>0</v>
      </c>
      <c r="N170" s="154">
        <v>0</v>
      </c>
      <c r="O170" s="155">
        <v>0</v>
      </c>
    </row>
    <row r="171" spans="1:15" x14ac:dyDescent="0.2">
      <c r="A171" s="153" t="s">
        <v>29</v>
      </c>
      <c r="B171" s="146" t="s">
        <v>30</v>
      </c>
      <c r="C171" s="147">
        <v>0</v>
      </c>
      <c r="D171" s="148">
        <v>0</v>
      </c>
      <c r="E171" s="148">
        <v>0</v>
      </c>
      <c r="F171" s="148">
        <v>0</v>
      </c>
      <c r="G171" s="148">
        <v>0</v>
      </c>
      <c r="H171" s="148">
        <v>0</v>
      </c>
      <c r="I171" s="148">
        <v>0</v>
      </c>
      <c r="J171" s="148">
        <v>0</v>
      </c>
      <c r="K171" s="148">
        <v>0</v>
      </c>
      <c r="L171" s="149">
        <v>0</v>
      </c>
      <c r="M171" s="150">
        <v>0</v>
      </c>
      <c r="N171" s="154">
        <v>0</v>
      </c>
      <c r="O171" s="155">
        <v>0</v>
      </c>
    </row>
    <row r="172" spans="1:15" x14ac:dyDescent="0.2">
      <c r="A172" s="153" t="s">
        <v>18</v>
      </c>
      <c r="B172" s="146" t="s">
        <v>31</v>
      </c>
      <c r="C172" s="147">
        <v>0</v>
      </c>
      <c r="D172" s="148">
        <v>0</v>
      </c>
      <c r="E172" s="148">
        <v>0</v>
      </c>
      <c r="F172" s="148">
        <v>0</v>
      </c>
      <c r="G172" s="148">
        <v>0</v>
      </c>
      <c r="H172" s="148">
        <v>0</v>
      </c>
      <c r="I172" s="148">
        <v>0</v>
      </c>
      <c r="J172" s="148">
        <v>0</v>
      </c>
      <c r="K172" s="148">
        <v>0</v>
      </c>
      <c r="L172" s="149">
        <v>0</v>
      </c>
      <c r="M172" s="150">
        <v>0</v>
      </c>
      <c r="N172" s="154">
        <v>0</v>
      </c>
      <c r="O172" s="155">
        <v>0</v>
      </c>
    </row>
    <row r="173" spans="1:15" x14ac:dyDescent="0.2">
      <c r="A173" s="153" t="s">
        <v>10</v>
      </c>
      <c r="B173" s="146" t="s">
        <v>27</v>
      </c>
      <c r="C173" s="147">
        <v>0</v>
      </c>
      <c r="D173" s="148">
        <v>0</v>
      </c>
      <c r="E173" s="148">
        <v>0</v>
      </c>
      <c r="F173" s="148">
        <v>0</v>
      </c>
      <c r="G173" s="148">
        <v>0</v>
      </c>
      <c r="H173" s="148">
        <v>0</v>
      </c>
      <c r="I173" s="148">
        <v>0</v>
      </c>
      <c r="J173" s="148">
        <v>0</v>
      </c>
      <c r="K173" s="148">
        <v>0</v>
      </c>
      <c r="L173" s="149">
        <v>0</v>
      </c>
      <c r="M173" s="150">
        <v>0</v>
      </c>
      <c r="N173" s="154">
        <v>0</v>
      </c>
      <c r="O173" s="155">
        <v>0</v>
      </c>
    </row>
    <row r="174" spans="1:15" x14ac:dyDescent="0.2">
      <c r="A174" s="153" t="s">
        <v>33</v>
      </c>
      <c r="B174" s="146" t="s">
        <v>34</v>
      </c>
      <c r="C174" s="147">
        <v>0</v>
      </c>
      <c r="D174" s="148">
        <v>0</v>
      </c>
      <c r="E174" s="148">
        <v>0</v>
      </c>
      <c r="F174" s="148">
        <v>0</v>
      </c>
      <c r="G174" s="148">
        <v>0</v>
      </c>
      <c r="H174" s="148">
        <v>0</v>
      </c>
      <c r="I174" s="148">
        <v>0</v>
      </c>
      <c r="J174" s="148">
        <v>0</v>
      </c>
      <c r="K174" s="148">
        <v>0</v>
      </c>
      <c r="L174" s="149">
        <v>0</v>
      </c>
      <c r="M174" s="150">
        <v>0</v>
      </c>
      <c r="N174" s="154">
        <v>0</v>
      </c>
      <c r="O174" s="155">
        <v>0</v>
      </c>
    </row>
    <row r="175" spans="1:15" x14ac:dyDescent="0.2">
      <c r="A175" s="153" t="s">
        <v>123</v>
      </c>
      <c r="B175" s="146" t="s">
        <v>125</v>
      </c>
      <c r="C175" s="147">
        <v>0</v>
      </c>
      <c r="D175" s="148">
        <v>0</v>
      </c>
      <c r="E175" s="148">
        <v>0</v>
      </c>
      <c r="F175" s="148">
        <v>0</v>
      </c>
      <c r="G175" s="148">
        <v>0</v>
      </c>
      <c r="H175" s="148">
        <v>0</v>
      </c>
      <c r="I175" s="148">
        <v>0</v>
      </c>
      <c r="J175" s="148">
        <v>0</v>
      </c>
      <c r="K175" s="148">
        <v>0</v>
      </c>
      <c r="L175" s="149">
        <v>0</v>
      </c>
      <c r="M175" s="150">
        <v>0</v>
      </c>
      <c r="N175" s="154">
        <v>0</v>
      </c>
      <c r="O175" s="155">
        <v>0</v>
      </c>
    </row>
    <row r="176" spans="1:15" x14ac:dyDescent="0.2">
      <c r="A176" s="153" t="s">
        <v>39</v>
      </c>
      <c r="B176" s="146" t="s">
        <v>88</v>
      </c>
      <c r="C176" s="147">
        <v>0</v>
      </c>
      <c r="D176" s="148">
        <v>0</v>
      </c>
      <c r="E176" s="148">
        <v>0</v>
      </c>
      <c r="F176" s="148">
        <v>0</v>
      </c>
      <c r="G176" s="148">
        <v>0</v>
      </c>
      <c r="H176" s="148">
        <v>0</v>
      </c>
      <c r="I176" s="148">
        <v>0</v>
      </c>
      <c r="J176" s="148">
        <v>0</v>
      </c>
      <c r="K176" s="148">
        <v>0</v>
      </c>
      <c r="L176" s="149">
        <v>0</v>
      </c>
      <c r="M176" s="150">
        <v>0</v>
      </c>
      <c r="N176" s="154">
        <v>0</v>
      </c>
      <c r="O176" s="155">
        <v>0</v>
      </c>
    </row>
    <row r="177" spans="1:15" x14ac:dyDescent="0.2">
      <c r="A177" s="153" t="s">
        <v>8</v>
      </c>
      <c r="B177" s="146" t="s">
        <v>9</v>
      </c>
      <c r="C177" s="147">
        <v>0</v>
      </c>
      <c r="D177" s="148">
        <v>0</v>
      </c>
      <c r="E177" s="148">
        <v>0</v>
      </c>
      <c r="F177" s="148">
        <v>0</v>
      </c>
      <c r="G177" s="148">
        <v>0</v>
      </c>
      <c r="H177" s="148">
        <v>0</v>
      </c>
      <c r="I177" s="148">
        <v>0</v>
      </c>
      <c r="J177" s="148">
        <v>0</v>
      </c>
      <c r="K177" s="148">
        <v>0</v>
      </c>
      <c r="L177" s="149">
        <v>0</v>
      </c>
      <c r="M177" s="150">
        <v>0</v>
      </c>
      <c r="N177" s="154">
        <v>0</v>
      </c>
      <c r="O177" s="155">
        <v>0</v>
      </c>
    </row>
    <row r="178" spans="1:15" x14ac:dyDescent="0.2">
      <c r="A178" s="153" t="s">
        <v>10</v>
      </c>
      <c r="B178" s="146" t="s">
        <v>11</v>
      </c>
      <c r="C178" s="147">
        <v>0</v>
      </c>
      <c r="D178" s="148">
        <v>0</v>
      </c>
      <c r="E178" s="148">
        <v>0</v>
      </c>
      <c r="F178" s="148">
        <v>0</v>
      </c>
      <c r="G178" s="148">
        <v>0</v>
      </c>
      <c r="H178" s="148">
        <v>0</v>
      </c>
      <c r="I178" s="148">
        <v>0</v>
      </c>
      <c r="J178" s="148">
        <v>0</v>
      </c>
      <c r="K178" s="148">
        <v>0</v>
      </c>
      <c r="L178" s="149">
        <v>0</v>
      </c>
      <c r="M178" s="150">
        <v>0</v>
      </c>
      <c r="N178" s="154">
        <v>0</v>
      </c>
      <c r="O178" s="155">
        <v>0</v>
      </c>
    </row>
    <row r="179" spans="1:15" x14ac:dyDescent="0.2">
      <c r="A179" s="153" t="s">
        <v>10</v>
      </c>
      <c r="B179" s="146" t="s">
        <v>12</v>
      </c>
      <c r="C179" s="147">
        <v>0</v>
      </c>
      <c r="D179" s="148">
        <v>0</v>
      </c>
      <c r="E179" s="148">
        <v>0</v>
      </c>
      <c r="F179" s="148">
        <v>0</v>
      </c>
      <c r="G179" s="148">
        <v>0</v>
      </c>
      <c r="H179" s="148">
        <v>0</v>
      </c>
      <c r="I179" s="148">
        <v>0</v>
      </c>
      <c r="J179" s="148">
        <v>0</v>
      </c>
      <c r="K179" s="148">
        <v>0</v>
      </c>
      <c r="L179" s="149">
        <v>0</v>
      </c>
      <c r="M179" s="150">
        <v>0</v>
      </c>
      <c r="N179" s="154">
        <v>0</v>
      </c>
      <c r="O179" s="155">
        <v>0</v>
      </c>
    </row>
    <row r="180" spans="1:15" x14ac:dyDescent="0.2">
      <c r="A180" s="153" t="s">
        <v>14</v>
      </c>
      <c r="B180" s="146" t="s">
        <v>15</v>
      </c>
      <c r="C180" s="147">
        <v>115</v>
      </c>
      <c r="D180" s="148">
        <v>0</v>
      </c>
      <c r="E180" s="148">
        <v>133906</v>
      </c>
      <c r="F180" s="148">
        <v>2008590</v>
      </c>
      <c r="G180" s="148">
        <v>0</v>
      </c>
      <c r="H180" s="148">
        <v>120515.40000000001</v>
      </c>
      <c r="I180" s="148">
        <v>1807731</v>
      </c>
      <c r="J180" s="148">
        <v>0</v>
      </c>
      <c r="K180" s="148">
        <v>933.77846668048085</v>
      </c>
      <c r="L180" s="149">
        <v>28551.05</v>
      </c>
      <c r="M180" s="150">
        <v>4862.1899999999996</v>
      </c>
      <c r="N180" s="154">
        <v>33413.24</v>
      </c>
      <c r="O180" s="155">
        <v>0.03</v>
      </c>
    </row>
    <row r="181" spans="1:15" x14ac:dyDescent="0.2">
      <c r="A181" s="153" t="s">
        <v>8</v>
      </c>
      <c r="B181" s="146" t="s">
        <v>16</v>
      </c>
      <c r="C181" s="147">
        <v>0</v>
      </c>
      <c r="D181" s="148">
        <v>0</v>
      </c>
      <c r="E181" s="148">
        <v>0</v>
      </c>
      <c r="F181" s="148">
        <v>0</v>
      </c>
      <c r="G181" s="148">
        <v>0</v>
      </c>
      <c r="H181" s="148">
        <v>0</v>
      </c>
      <c r="I181" s="148">
        <v>0</v>
      </c>
      <c r="J181" s="148">
        <v>0</v>
      </c>
      <c r="K181" s="148">
        <v>0</v>
      </c>
      <c r="L181" s="149">
        <v>0</v>
      </c>
      <c r="M181" s="150">
        <v>0</v>
      </c>
      <c r="N181" s="154">
        <v>0</v>
      </c>
      <c r="O181" s="155">
        <v>0</v>
      </c>
    </row>
    <row r="182" spans="1:15" x14ac:dyDescent="0.2">
      <c r="A182" s="153" t="s">
        <v>8</v>
      </c>
      <c r="B182" s="146" t="s">
        <v>87</v>
      </c>
      <c r="C182" s="147">
        <v>0</v>
      </c>
      <c r="D182" s="148">
        <v>0</v>
      </c>
      <c r="E182" s="148">
        <v>0</v>
      </c>
      <c r="F182" s="148">
        <v>0</v>
      </c>
      <c r="G182" s="148">
        <v>0</v>
      </c>
      <c r="H182" s="148">
        <v>0</v>
      </c>
      <c r="I182" s="148">
        <v>0</v>
      </c>
      <c r="J182" s="148">
        <v>0</v>
      </c>
      <c r="K182" s="148">
        <v>0</v>
      </c>
      <c r="L182" s="149">
        <v>0</v>
      </c>
      <c r="M182" s="150">
        <v>0</v>
      </c>
      <c r="N182" s="154">
        <v>0</v>
      </c>
      <c r="O182" s="155">
        <v>0</v>
      </c>
    </row>
    <row r="183" spans="1:15" x14ac:dyDescent="0.2">
      <c r="A183" s="153" t="s">
        <v>8</v>
      </c>
      <c r="B183" s="146" t="s">
        <v>17</v>
      </c>
      <c r="C183" s="147">
        <v>0</v>
      </c>
      <c r="D183" s="148">
        <v>0</v>
      </c>
      <c r="E183" s="148">
        <v>0</v>
      </c>
      <c r="F183" s="148">
        <v>0</v>
      </c>
      <c r="G183" s="148">
        <v>0</v>
      </c>
      <c r="H183" s="148">
        <v>0</v>
      </c>
      <c r="I183" s="148">
        <v>0</v>
      </c>
      <c r="J183" s="148">
        <v>0</v>
      </c>
      <c r="K183" s="148">
        <v>0</v>
      </c>
      <c r="L183" s="149">
        <v>0</v>
      </c>
      <c r="M183" s="150">
        <v>0</v>
      </c>
      <c r="N183" s="154">
        <v>0</v>
      </c>
      <c r="O183" s="155">
        <v>0</v>
      </c>
    </row>
    <row r="184" spans="1:15" x14ac:dyDescent="0.2">
      <c r="A184" s="153" t="s">
        <v>18</v>
      </c>
      <c r="B184" s="146" t="s">
        <v>19</v>
      </c>
      <c r="C184" s="147">
        <v>0</v>
      </c>
      <c r="D184" s="148">
        <v>0</v>
      </c>
      <c r="E184" s="148">
        <v>0</v>
      </c>
      <c r="F184" s="148">
        <v>0</v>
      </c>
      <c r="G184" s="148">
        <v>0</v>
      </c>
      <c r="H184" s="148">
        <v>0</v>
      </c>
      <c r="I184" s="148">
        <v>0</v>
      </c>
      <c r="J184" s="148">
        <v>0</v>
      </c>
      <c r="K184" s="148">
        <v>0</v>
      </c>
      <c r="L184" s="149">
        <v>0</v>
      </c>
      <c r="M184" s="150">
        <v>0</v>
      </c>
      <c r="N184" s="154">
        <v>0</v>
      </c>
      <c r="O184" s="155">
        <v>0</v>
      </c>
    </row>
    <row r="185" spans="1:15" x14ac:dyDescent="0.2">
      <c r="A185" s="153" t="s">
        <v>10</v>
      </c>
      <c r="B185" s="146" t="s">
        <v>13</v>
      </c>
      <c r="C185" s="147">
        <v>0</v>
      </c>
      <c r="D185" s="148">
        <v>0</v>
      </c>
      <c r="E185" s="148">
        <v>0</v>
      </c>
      <c r="F185" s="148">
        <v>0</v>
      </c>
      <c r="G185" s="148">
        <v>0</v>
      </c>
      <c r="H185" s="148">
        <v>0</v>
      </c>
      <c r="I185" s="148">
        <v>0</v>
      </c>
      <c r="J185" s="148">
        <v>0</v>
      </c>
      <c r="K185" s="148">
        <v>0</v>
      </c>
      <c r="L185" s="149">
        <v>0</v>
      </c>
      <c r="M185" s="150">
        <v>0</v>
      </c>
      <c r="N185" s="154">
        <v>0</v>
      </c>
      <c r="O185" s="155">
        <v>0</v>
      </c>
    </row>
    <row r="186" spans="1:15" x14ac:dyDescent="0.2">
      <c r="A186" s="153" t="s">
        <v>33</v>
      </c>
      <c r="B186" s="146" t="s">
        <v>136</v>
      </c>
      <c r="C186" s="147">
        <v>0</v>
      </c>
      <c r="D186" s="148">
        <v>0</v>
      </c>
      <c r="E186" s="148">
        <v>0</v>
      </c>
      <c r="F186" s="148">
        <v>0</v>
      </c>
      <c r="G186" s="148">
        <v>0</v>
      </c>
      <c r="H186" s="148">
        <v>0</v>
      </c>
      <c r="I186" s="148">
        <v>0</v>
      </c>
      <c r="J186" s="148">
        <v>0</v>
      </c>
      <c r="K186" s="148">
        <v>0</v>
      </c>
      <c r="L186" s="149">
        <v>0</v>
      </c>
      <c r="M186" s="150">
        <v>0</v>
      </c>
      <c r="N186" s="154">
        <v>0</v>
      </c>
      <c r="O186" s="155">
        <v>0</v>
      </c>
    </row>
    <row r="187" spans="1:15" x14ac:dyDescent="0.2">
      <c r="A187" s="156" t="s">
        <v>130</v>
      </c>
      <c r="B187" s="146" t="s">
        <v>130</v>
      </c>
      <c r="C187" s="147">
        <v>0</v>
      </c>
      <c r="D187" s="148">
        <v>0</v>
      </c>
      <c r="E187" s="148">
        <v>0</v>
      </c>
      <c r="F187" s="148">
        <v>0</v>
      </c>
      <c r="G187" s="148">
        <v>0</v>
      </c>
      <c r="H187" s="148">
        <v>0</v>
      </c>
      <c r="I187" s="148">
        <v>0</v>
      </c>
      <c r="J187" s="148">
        <v>0</v>
      </c>
      <c r="K187" s="148">
        <v>0</v>
      </c>
      <c r="L187" s="149">
        <v>0</v>
      </c>
      <c r="M187" s="150">
        <v>0</v>
      </c>
      <c r="N187" s="154">
        <v>0</v>
      </c>
      <c r="O187" s="155">
        <v>0</v>
      </c>
    </row>
    <row r="188" spans="1:15" x14ac:dyDescent="0.2">
      <c r="A188" s="156" t="s">
        <v>131</v>
      </c>
      <c r="B188" s="146" t="s">
        <v>131</v>
      </c>
      <c r="C188" s="147">
        <v>0</v>
      </c>
      <c r="D188" s="148">
        <v>0</v>
      </c>
      <c r="E188" s="148">
        <v>0</v>
      </c>
      <c r="F188" s="148">
        <v>0</v>
      </c>
      <c r="G188" s="148">
        <v>0</v>
      </c>
      <c r="H188" s="148">
        <v>0</v>
      </c>
      <c r="I188" s="148">
        <v>0</v>
      </c>
      <c r="J188" s="148">
        <v>0</v>
      </c>
      <c r="K188" s="148">
        <v>0</v>
      </c>
      <c r="L188" s="149">
        <v>0</v>
      </c>
      <c r="M188" s="150">
        <v>0</v>
      </c>
      <c r="N188" s="154">
        <v>0</v>
      </c>
      <c r="O188" s="155">
        <v>0</v>
      </c>
    </row>
    <row r="189" spans="1:15" x14ac:dyDescent="0.2">
      <c r="A189" s="153" t="s">
        <v>32</v>
      </c>
      <c r="B189" s="146" t="s">
        <v>32</v>
      </c>
      <c r="C189" s="147">
        <v>0</v>
      </c>
      <c r="D189" s="148">
        <v>0</v>
      </c>
      <c r="E189" s="148">
        <v>0</v>
      </c>
      <c r="F189" s="148">
        <v>0</v>
      </c>
      <c r="G189" s="148">
        <v>0</v>
      </c>
      <c r="H189" s="148">
        <v>0</v>
      </c>
      <c r="I189" s="148">
        <v>0</v>
      </c>
      <c r="J189" s="148">
        <v>0</v>
      </c>
      <c r="K189" s="148">
        <v>0</v>
      </c>
      <c r="L189" s="149">
        <v>0</v>
      </c>
      <c r="M189" s="150">
        <v>0</v>
      </c>
      <c r="N189" s="154">
        <v>0</v>
      </c>
      <c r="O189" s="155">
        <v>0</v>
      </c>
    </row>
    <row r="190" spans="1:15" x14ac:dyDescent="0.2">
      <c r="A190" s="157" t="s">
        <v>40</v>
      </c>
      <c r="B190" s="158"/>
      <c r="C190" s="159">
        <v>306.36</v>
      </c>
      <c r="D190" s="160">
        <v>1.58016</v>
      </c>
      <c r="E190" s="160">
        <v>135801.99600000001</v>
      </c>
      <c r="F190" s="160">
        <v>2037948.6047753233</v>
      </c>
      <c r="G190" s="160">
        <v>1.3206359999999999</v>
      </c>
      <c r="H190" s="160">
        <v>122089.64660000001</v>
      </c>
      <c r="I190" s="160">
        <v>1832366.8798202586</v>
      </c>
      <c r="J190" s="160">
        <v>0</v>
      </c>
      <c r="K190" s="161">
        <v>948.83579857021721</v>
      </c>
      <c r="L190" s="162">
        <v>29339.41</v>
      </c>
      <c r="M190" s="162">
        <v>5006</v>
      </c>
      <c r="N190" s="163">
        <v>34345.410000000003</v>
      </c>
      <c r="O190" s="164">
        <v>0.03</v>
      </c>
    </row>
    <row r="191" spans="1:15" x14ac:dyDescent="0.2">
      <c r="A191" s="165"/>
      <c r="B191" s="165"/>
      <c r="C191" s="166"/>
      <c r="D191" s="166"/>
      <c r="E191" s="166"/>
      <c r="F191" s="166"/>
      <c r="G191" s="166"/>
      <c r="H191" s="166"/>
      <c r="I191" s="166"/>
      <c r="J191" s="166"/>
      <c r="K191" s="166"/>
      <c r="L191" s="167"/>
      <c r="M191" s="167"/>
      <c r="N191" s="167"/>
      <c r="O191" s="168"/>
    </row>
    <row r="192" spans="1:15" x14ac:dyDescent="0.2">
      <c r="A192" s="157" t="s">
        <v>129</v>
      </c>
      <c r="B192" s="158" t="s">
        <v>129</v>
      </c>
      <c r="C192" s="159">
        <v>0</v>
      </c>
      <c r="D192" s="160">
        <v>0</v>
      </c>
      <c r="E192" s="160">
        <v>0</v>
      </c>
      <c r="F192" s="160">
        <v>0</v>
      </c>
      <c r="G192" s="160">
        <v>0</v>
      </c>
      <c r="H192" s="160">
        <v>0</v>
      </c>
      <c r="I192" s="160">
        <v>0</v>
      </c>
      <c r="J192" s="160">
        <v>0</v>
      </c>
      <c r="K192" s="161">
        <v>0</v>
      </c>
      <c r="L192" s="162">
        <v>0</v>
      </c>
      <c r="M192" s="169">
        <v>0</v>
      </c>
      <c r="N192" s="163">
        <v>0</v>
      </c>
      <c r="O192" s="170"/>
    </row>
    <row r="193" spans="1:15" x14ac:dyDescent="0.2">
      <c r="A193" s="157" t="s">
        <v>41</v>
      </c>
      <c r="B193" s="158" t="s">
        <v>41</v>
      </c>
      <c r="C193" s="159">
        <v>0</v>
      </c>
      <c r="D193" s="160">
        <v>0</v>
      </c>
      <c r="E193" s="160">
        <v>0</v>
      </c>
      <c r="F193" s="160">
        <v>0</v>
      </c>
      <c r="G193" s="160">
        <v>0</v>
      </c>
      <c r="H193" s="160">
        <v>0</v>
      </c>
      <c r="I193" s="160">
        <v>0</v>
      </c>
      <c r="J193" s="160">
        <v>0</v>
      </c>
      <c r="K193" s="161">
        <v>0</v>
      </c>
      <c r="L193" s="162">
        <v>0</v>
      </c>
      <c r="M193" s="169">
        <v>0</v>
      </c>
      <c r="N193" s="163">
        <v>0</v>
      </c>
      <c r="O193" s="170"/>
    </row>
    <row r="194" spans="1:15" x14ac:dyDescent="0.2">
      <c r="A194" s="157" t="s">
        <v>126</v>
      </c>
      <c r="B194" s="158" t="s">
        <v>127</v>
      </c>
      <c r="C194" s="159">
        <v>0</v>
      </c>
      <c r="D194" s="160">
        <v>0</v>
      </c>
      <c r="E194" s="160">
        <v>0</v>
      </c>
      <c r="F194" s="160">
        <v>0</v>
      </c>
      <c r="G194" s="160">
        <v>0</v>
      </c>
      <c r="H194" s="160">
        <v>0</v>
      </c>
      <c r="I194" s="160">
        <v>0</v>
      </c>
      <c r="J194" s="160">
        <v>0</v>
      </c>
      <c r="K194" s="161">
        <v>0</v>
      </c>
      <c r="L194" s="162">
        <v>0</v>
      </c>
      <c r="M194" s="169">
        <v>0</v>
      </c>
      <c r="N194" s="163">
        <v>0</v>
      </c>
      <c r="O194" s="170"/>
    </row>
    <row r="195" spans="1:15" x14ac:dyDescent="0.2">
      <c r="A195" s="170"/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1"/>
      <c r="M195" s="171"/>
      <c r="N195" s="171"/>
      <c r="O195" s="170"/>
    </row>
    <row r="196" spans="1:15" x14ac:dyDescent="0.2">
      <c r="A196" s="157" t="s">
        <v>42</v>
      </c>
      <c r="B196" s="158"/>
      <c r="C196" s="159">
        <v>306.36</v>
      </c>
      <c r="D196" s="160">
        <v>1.58016</v>
      </c>
      <c r="E196" s="160">
        <v>135801.99600000001</v>
      </c>
      <c r="F196" s="160">
        <v>2037948.6047753233</v>
      </c>
      <c r="G196" s="160">
        <v>1.3206359999999999</v>
      </c>
      <c r="H196" s="160">
        <v>122089.64660000001</v>
      </c>
      <c r="I196" s="160">
        <v>1832366.8798202586</v>
      </c>
      <c r="J196" s="160">
        <v>0</v>
      </c>
      <c r="K196" s="161">
        <v>948.83579857021721</v>
      </c>
      <c r="L196" s="162">
        <v>29339.41</v>
      </c>
      <c r="M196" s="169">
        <v>5006</v>
      </c>
      <c r="N196" s="163">
        <v>34345.410000000003</v>
      </c>
      <c r="O196" s="170"/>
    </row>
    <row r="197" spans="1:15" x14ac:dyDescent="0.2">
      <c r="A197" s="172"/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</row>
    <row r="198" spans="1:15" x14ac:dyDescent="0.2">
      <c r="A198" s="173" t="s">
        <v>85</v>
      </c>
      <c r="B198" s="174" t="s">
        <v>84</v>
      </c>
      <c r="C198" s="175">
        <v>4.4565985646915651</v>
      </c>
      <c r="D198" s="176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</row>
    <row r="199" spans="1:15" x14ac:dyDescent="0.2">
      <c r="A199" s="177"/>
      <c r="B199" s="178" t="s">
        <v>76</v>
      </c>
      <c r="C199" s="179">
        <v>4.8984398332826009</v>
      </c>
      <c r="D199" s="176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</row>
    <row r="200" spans="1:15" x14ac:dyDescent="0.2">
      <c r="A200" s="180" t="s">
        <v>132</v>
      </c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</row>
    <row r="201" spans="1:15" x14ac:dyDescent="0.2">
      <c r="A201" s="379" t="s">
        <v>50</v>
      </c>
      <c r="B201" s="374"/>
      <c r="C201" s="397" t="s">
        <v>36</v>
      </c>
      <c r="D201" s="398"/>
      <c r="E201" s="398"/>
      <c r="F201" s="398"/>
      <c r="G201" s="398"/>
      <c r="H201" s="398"/>
      <c r="I201" s="398"/>
      <c r="J201" s="398"/>
      <c r="K201" s="379"/>
      <c r="L201" s="399" t="s">
        <v>0</v>
      </c>
      <c r="M201" s="400"/>
      <c r="N201" s="400"/>
      <c r="O201" s="400"/>
    </row>
    <row r="202" spans="1:15" ht="51" x14ac:dyDescent="0.2">
      <c r="A202" s="376" t="s">
        <v>37</v>
      </c>
      <c r="B202" s="376" t="s">
        <v>1</v>
      </c>
      <c r="C202" s="376" t="s">
        <v>38</v>
      </c>
      <c r="D202" s="377" t="s">
        <v>98</v>
      </c>
      <c r="E202" s="377" t="s">
        <v>91</v>
      </c>
      <c r="F202" s="377" t="s">
        <v>92</v>
      </c>
      <c r="G202" s="377" t="s">
        <v>93</v>
      </c>
      <c r="H202" s="377" t="s">
        <v>94</v>
      </c>
      <c r="I202" s="377" t="s">
        <v>95</v>
      </c>
      <c r="J202" s="377" t="s">
        <v>96</v>
      </c>
      <c r="K202" s="377" t="s">
        <v>43</v>
      </c>
      <c r="L202" s="376" t="s">
        <v>5</v>
      </c>
      <c r="M202" s="287" t="s">
        <v>6</v>
      </c>
      <c r="N202" s="378" t="s">
        <v>7</v>
      </c>
      <c r="O202" s="378" t="s">
        <v>82</v>
      </c>
    </row>
    <row r="203" spans="1:15" x14ac:dyDescent="0.2">
      <c r="A203" s="145" t="s">
        <v>20</v>
      </c>
      <c r="B203" s="146" t="s">
        <v>21</v>
      </c>
      <c r="C203" s="147">
        <v>115</v>
      </c>
      <c r="D203" s="148">
        <v>0</v>
      </c>
      <c r="E203" s="148">
        <v>4255</v>
      </c>
      <c r="F203" s="148">
        <v>46805</v>
      </c>
      <c r="G203" s="148">
        <v>0</v>
      </c>
      <c r="H203" s="148">
        <v>4255</v>
      </c>
      <c r="I203" s="148">
        <v>46805</v>
      </c>
      <c r="J203" s="148">
        <v>0</v>
      </c>
      <c r="K203" s="148">
        <v>0</v>
      </c>
      <c r="L203" s="149">
        <v>10500</v>
      </c>
      <c r="M203" s="150">
        <v>734.71</v>
      </c>
      <c r="N203" s="151">
        <v>11234.71</v>
      </c>
      <c r="O203" s="152">
        <v>0.3</v>
      </c>
    </row>
    <row r="204" spans="1:15" x14ac:dyDescent="0.2">
      <c r="A204" s="153" t="s">
        <v>123</v>
      </c>
      <c r="B204" s="146" t="s">
        <v>124</v>
      </c>
      <c r="C204" s="147">
        <v>0</v>
      </c>
      <c r="D204" s="148">
        <v>0</v>
      </c>
      <c r="E204" s="148">
        <v>0</v>
      </c>
      <c r="F204" s="148">
        <v>0</v>
      </c>
      <c r="G204" s="148">
        <v>0</v>
      </c>
      <c r="H204" s="148">
        <v>0</v>
      </c>
      <c r="I204" s="148">
        <v>0</v>
      </c>
      <c r="J204" s="148">
        <v>0</v>
      </c>
      <c r="K204" s="148">
        <v>0</v>
      </c>
      <c r="L204" s="149">
        <v>0</v>
      </c>
      <c r="M204" s="150">
        <v>0</v>
      </c>
      <c r="N204" s="154">
        <v>0</v>
      </c>
      <c r="O204" s="155">
        <v>0</v>
      </c>
    </row>
    <row r="205" spans="1:15" x14ac:dyDescent="0.2">
      <c r="A205" s="153" t="s">
        <v>39</v>
      </c>
      <c r="B205" s="146" t="s">
        <v>44</v>
      </c>
      <c r="C205" s="147">
        <v>1827</v>
      </c>
      <c r="D205" s="148">
        <v>880</v>
      </c>
      <c r="E205" s="148">
        <v>4928215</v>
      </c>
      <c r="F205" s="148">
        <v>10947556</v>
      </c>
      <c r="G205" s="148">
        <v>880</v>
      </c>
      <c r="H205" s="148">
        <v>4928215</v>
      </c>
      <c r="I205" s="148">
        <v>10947556</v>
      </c>
      <c r="J205" s="148">
        <v>0</v>
      </c>
      <c r="K205" s="148">
        <v>0</v>
      </c>
      <c r="L205" s="149">
        <v>968382.44</v>
      </c>
      <c r="M205" s="150">
        <v>211261.08</v>
      </c>
      <c r="N205" s="154">
        <v>1179643.52</v>
      </c>
      <c r="O205" s="155">
        <v>0.12</v>
      </c>
    </row>
    <row r="206" spans="1:15" x14ac:dyDescent="0.2">
      <c r="A206" s="153" t="s">
        <v>10</v>
      </c>
      <c r="B206" s="146" t="s">
        <v>25</v>
      </c>
      <c r="C206" s="147">
        <v>1094</v>
      </c>
      <c r="D206" s="148">
        <v>947.68088715656381</v>
      </c>
      <c r="E206" s="148">
        <v>763226.58040000009</v>
      </c>
      <c r="F206" s="148">
        <v>8661133.8040000014</v>
      </c>
      <c r="G206" s="148">
        <v>947.68088715656381</v>
      </c>
      <c r="H206" s="148">
        <v>763226.58040000009</v>
      </c>
      <c r="I206" s="148">
        <v>8661133.8040000014</v>
      </c>
      <c r="J206" s="148">
        <v>0</v>
      </c>
      <c r="K206" s="148">
        <v>0</v>
      </c>
      <c r="L206" s="149">
        <v>363567.34</v>
      </c>
      <c r="M206" s="150">
        <v>512764.94</v>
      </c>
      <c r="N206" s="154">
        <v>876332.28</v>
      </c>
      <c r="O206" s="155">
        <v>0.13</v>
      </c>
    </row>
    <row r="207" spans="1:15" x14ac:dyDescent="0.2">
      <c r="A207" s="153" t="s">
        <v>20</v>
      </c>
      <c r="B207" s="146" t="s">
        <v>22</v>
      </c>
      <c r="C207" s="147">
        <v>79</v>
      </c>
      <c r="D207" s="148">
        <v>0</v>
      </c>
      <c r="E207" s="148">
        <v>2054</v>
      </c>
      <c r="F207" s="148">
        <v>20540</v>
      </c>
      <c r="G207" s="148">
        <v>0</v>
      </c>
      <c r="H207" s="148">
        <v>2054</v>
      </c>
      <c r="I207" s="148">
        <v>20540</v>
      </c>
      <c r="J207" s="148">
        <v>0</v>
      </c>
      <c r="K207" s="148">
        <v>0</v>
      </c>
      <c r="L207" s="149">
        <v>5140</v>
      </c>
      <c r="M207" s="150">
        <v>307.24</v>
      </c>
      <c r="N207" s="154">
        <v>5447.24</v>
      </c>
      <c r="O207" s="155">
        <v>0.33</v>
      </c>
    </row>
    <row r="208" spans="1:15" x14ac:dyDescent="0.2">
      <c r="A208" s="153" t="s">
        <v>23</v>
      </c>
      <c r="B208" s="146" t="s">
        <v>24</v>
      </c>
      <c r="C208" s="147">
        <v>0</v>
      </c>
      <c r="D208" s="148">
        <v>0</v>
      </c>
      <c r="E208" s="148">
        <v>0</v>
      </c>
      <c r="F208" s="148">
        <v>0</v>
      </c>
      <c r="G208" s="148">
        <v>0</v>
      </c>
      <c r="H208" s="148">
        <v>0</v>
      </c>
      <c r="I208" s="148">
        <v>0</v>
      </c>
      <c r="J208" s="148">
        <v>0</v>
      </c>
      <c r="K208" s="148">
        <v>0</v>
      </c>
      <c r="L208" s="149">
        <v>0</v>
      </c>
      <c r="M208" s="150">
        <v>0</v>
      </c>
      <c r="N208" s="154">
        <v>0</v>
      </c>
      <c r="O208" s="155">
        <v>0</v>
      </c>
    </row>
    <row r="209" spans="1:15" x14ac:dyDescent="0.2">
      <c r="A209" s="153" t="s">
        <v>10</v>
      </c>
      <c r="B209" s="146" t="s">
        <v>26</v>
      </c>
      <c r="C209" s="147">
        <v>0</v>
      </c>
      <c r="D209" s="148">
        <v>0</v>
      </c>
      <c r="E209" s="148">
        <v>0</v>
      </c>
      <c r="F209" s="148">
        <v>0</v>
      </c>
      <c r="G209" s="148">
        <v>0</v>
      </c>
      <c r="H209" s="148">
        <v>0</v>
      </c>
      <c r="I209" s="148">
        <v>0</v>
      </c>
      <c r="J209" s="148">
        <v>0</v>
      </c>
      <c r="K209" s="148">
        <v>0</v>
      </c>
      <c r="L209" s="149">
        <v>0</v>
      </c>
      <c r="M209" s="150">
        <v>0</v>
      </c>
      <c r="N209" s="154">
        <v>0</v>
      </c>
      <c r="O209" s="155">
        <v>0</v>
      </c>
    </row>
    <row r="210" spans="1:15" x14ac:dyDescent="0.2">
      <c r="A210" s="153" t="s">
        <v>14</v>
      </c>
      <c r="B210" s="146" t="s">
        <v>28</v>
      </c>
      <c r="C210" s="147">
        <v>2028</v>
      </c>
      <c r="D210" s="148">
        <v>0.41000000000000003</v>
      </c>
      <c r="E210" s="148">
        <v>7951</v>
      </c>
      <c r="F210" s="148">
        <v>119265</v>
      </c>
      <c r="G210" s="148">
        <v>0.41000000000000003</v>
      </c>
      <c r="H210" s="148">
        <v>7951</v>
      </c>
      <c r="I210" s="148">
        <v>119265</v>
      </c>
      <c r="J210" s="148">
        <v>0</v>
      </c>
      <c r="K210" s="148">
        <v>0</v>
      </c>
      <c r="L210" s="149">
        <v>18911</v>
      </c>
      <c r="M210" s="150">
        <v>1865.2</v>
      </c>
      <c r="N210" s="154">
        <v>20776.2</v>
      </c>
      <c r="O210" s="155">
        <v>0.24</v>
      </c>
    </row>
    <row r="211" spans="1:15" x14ac:dyDescent="0.2">
      <c r="A211" s="153" t="s">
        <v>29</v>
      </c>
      <c r="B211" s="146" t="s">
        <v>30</v>
      </c>
      <c r="C211" s="147">
        <v>109</v>
      </c>
      <c r="D211" s="148">
        <v>3.7060000000000004</v>
      </c>
      <c r="E211" s="148">
        <v>73466</v>
      </c>
      <c r="F211" s="148">
        <v>734660</v>
      </c>
      <c r="G211" s="148">
        <v>3.7060000000000004</v>
      </c>
      <c r="H211" s="148">
        <v>73466</v>
      </c>
      <c r="I211" s="148">
        <v>734660</v>
      </c>
      <c r="J211" s="148">
        <v>0</v>
      </c>
      <c r="K211" s="148">
        <v>0</v>
      </c>
      <c r="L211" s="149">
        <v>36800</v>
      </c>
      <c r="M211" s="150">
        <v>13118.72</v>
      </c>
      <c r="N211" s="154">
        <v>49918.720000000001</v>
      </c>
      <c r="O211" s="155">
        <v>0.08</v>
      </c>
    </row>
    <row r="212" spans="1:15" x14ac:dyDescent="0.2">
      <c r="A212" s="153" t="s">
        <v>18</v>
      </c>
      <c r="B212" s="146" t="s">
        <v>31</v>
      </c>
      <c r="C212" s="147">
        <v>337</v>
      </c>
      <c r="D212" s="148">
        <v>9.620000000000001</v>
      </c>
      <c r="E212" s="148">
        <v>72670</v>
      </c>
      <c r="F212" s="148">
        <v>584480</v>
      </c>
      <c r="G212" s="148">
        <v>9.620000000000001</v>
      </c>
      <c r="H212" s="148">
        <v>72670</v>
      </c>
      <c r="I212" s="148">
        <v>584480</v>
      </c>
      <c r="J212" s="148">
        <v>0</v>
      </c>
      <c r="K212" s="148">
        <v>0</v>
      </c>
      <c r="L212" s="149">
        <v>24413</v>
      </c>
      <c r="M212" s="150">
        <v>17178.03</v>
      </c>
      <c r="N212" s="154">
        <v>41591.03</v>
      </c>
      <c r="O212" s="155">
        <v>0.09</v>
      </c>
    </row>
    <row r="213" spans="1:15" x14ac:dyDescent="0.2">
      <c r="A213" s="153" t="s">
        <v>10</v>
      </c>
      <c r="B213" s="146" t="s">
        <v>27</v>
      </c>
      <c r="C213" s="147">
        <v>320998</v>
      </c>
      <c r="D213" s="148">
        <v>303.03300000000002</v>
      </c>
      <c r="E213" s="148">
        <v>260647.30600000004</v>
      </c>
      <c r="F213" s="148">
        <v>5071182.32</v>
      </c>
      <c r="G213" s="148">
        <v>303.03300000000002</v>
      </c>
      <c r="H213" s="148">
        <v>260647.30600000004</v>
      </c>
      <c r="I213" s="148">
        <v>5071182.32</v>
      </c>
      <c r="J213" s="148">
        <v>0</v>
      </c>
      <c r="K213" s="148">
        <v>0</v>
      </c>
      <c r="L213" s="149">
        <v>402110.77</v>
      </c>
      <c r="M213" s="150">
        <v>219196.82</v>
      </c>
      <c r="N213" s="154">
        <v>621307.59</v>
      </c>
      <c r="O213" s="155">
        <v>0.18</v>
      </c>
    </row>
    <row r="214" spans="1:15" x14ac:dyDescent="0.2">
      <c r="A214" s="153" t="s">
        <v>33</v>
      </c>
      <c r="B214" s="146" t="s">
        <v>34</v>
      </c>
      <c r="C214" s="147">
        <v>0</v>
      </c>
      <c r="D214" s="148">
        <v>0</v>
      </c>
      <c r="E214" s="148">
        <v>0</v>
      </c>
      <c r="F214" s="148">
        <v>0</v>
      </c>
      <c r="G214" s="148">
        <v>0</v>
      </c>
      <c r="H214" s="148">
        <v>0</v>
      </c>
      <c r="I214" s="148">
        <v>0</v>
      </c>
      <c r="J214" s="148">
        <v>0</v>
      </c>
      <c r="K214" s="148">
        <v>0</v>
      </c>
      <c r="L214" s="149">
        <v>0</v>
      </c>
      <c r="M214" s="150">
        <v>0</v>
      </c>
      <c r="N214" s="154">
        <v>0</v>
      </c>
      <c r="O214" s="155">
        <v>0</v>
      </c>
    </row>
    <row r="215" spans="1:15" x14ac:dyDescent="0.2">
      <c r="A215" s="153" t="s">
        <v>123</v>
      </c>
      <c r="B215" s="146" t="s">
        <v>125</v>
      </c>
      <c r="C215" s="147">
        <v>0</v>
      </c>
      <c r="D215" s="148">
        <v>0</v>
      </c>
      <c r="E215" s="148">
        <v>0</v>
      </c>
      <c r="F215" s="148">
        <v>0</v>
      </c>
      <c r="G215" s="148">
        <v>0</v>
      </c>
      <c r="H215" s="148">
        <v>0</v>
      </c>
      <c r="I215" s="148">
        <v>0</v>
      </c>
      <c r="J215" s="148">
        <v>0</v>
      </c>
      <c r="K215" s="148">
        <v>0</v>
      </c>
      <c r="L215" s="149">
        <v>0</v>
      </c>
      <c r="M215" s="150">
        <v>0</v>
      </c>
      <c r="N215" s="154">
        <v>0</v>
      </c>
      <c r="O215" s="155">
        <v>0</v>
      </c>
    </row>
    <row r="216" spans="1:15" x14ac:dyDescent="0.2">
      <c r="A216" s="153" t="s">
        <v>39</v>
      </c>
      <c r="B216" s="146" t="s">
        <v>88</v>
      </c>
      <c r="C216" s="147">
        <v>2</v>
      </c>
      <c r="D216" s="148">
        <v>71</v>
      </c>
      <c r="E216" s="148">
        <v>920407</v>
      </c>
      <c r="F216" s="148">
        <v>10124477</v>
      </c>
      <c r="G216" s="148">
        <v>71</v>
      </c>
      <c r="H216" s="148">
        <v>920407</v>
      </c>
      <c r="I216" s="148">
        <v>10124477</v>
      </c>
      <c r="J216" s="148">
        <v>0</v>
      </c>
      <c r="K216" s="148">
        <v>0</v>
      </c>
      <c r="L216" s="149">
        <v>23640.400000000001</v>
      </c>
      <c r="M216" s="150">
        <v>25126.67</v>
      </c>
      <c r="N216" s="154">
        <v>48767.07</v>
      </c>
      <c r="O216" s="155">
        <v>0.01</v>
      </c>
    </row>
    <row r="217" spans="1:15" x14ac:dyDescent="0.2">
      <c r="A217" s="153" t="s">
        <v>8</v>
      </c>
      <c r="B217" s="146" t="s">
        <v>9</v>
      </c>
      <c r="C217" s="147">
        <v>0</v>
      </c>
      <c r="D217" s="148">
        <v>0</v>
      </c>
      <c r="E217" s="148">
        <v>0</v>
      </c>
      <c r="F217" s="148">
        <v>0</v>
      </c>
      <c r="G217" s="148">
        <v>0</v>
      </c>
      <c r="H217" s="148">
        <v>0</v>
      </c>
      <c r="I217" s="148">
        <v>0</v>
      </c>
      <c r="J217" s="148">
        <v>0</v>
      </c>
      <c r="K217" s="148">
        <v>0</v>
      </c>
      <c r="L217" s="149">
        <v>0</v>
      </c>
      <c r="M217" s="150">
        <v>0</v>
      </c>
      <c r="N217" s="154">
        <v>0</v>
      </c>
      <c r="O217" s="155">
        <v>0</v>
      </c>
    </row>
    <row r="218" spans="1:15" x14ac:dyDescent="0.2">
      <c r="A218" s="153" t="s">
        <v>10</v>
      </c>
      <c r="B218" s="146" t="s">
        <v>11</v>
      </c>
      <c r="C218" s="147">
        <v>16</v>
      </c>
      <c r="D218" s="148">
        <v>486.78309999999993</v>
      </c>
      <c r="E218" s="148">
        <v>404494.12</v>
      </c>
      <c r="F218" s="148">
        <v>5728572.9800000004</v>
      </c>
      <c r="G218" s="148">
        <v>486.78309999999993</v>
      </c>
      <c r="H218" s="148">
        <v>404494.12</v>
      </c>
      <c r="I218" s="148">
        <v>5728572.9800000004</v>
      </c>
      <c r="J218" s="148">
        <v>0</v>
      </c>
      <c r="K218" s="148">
        <v>0</v>
      </c>
      <c r="L218" s="149">
        <v>164568.03</v>
      </c>
      <c r="M218" s="150">
        <v>36866.83</v>
      </c>
      <c r="N218" s="154">
        <v>201434.86</v>
      </c>
      <c r="O218" s="155">
        <v>0.05</v>
      </c>
    </row>
    <row r="219" spans="1:15" x14ac:dyDescent="0.2">
      <c r="A219" s="153" t="s">
        <v>10</v>
      </c>
      <c r="B219" s="146" t="s">
        <v>12</v>
      </c>
      <c r="C219" s="147">
        <v>0</v>
      </c>
      <c r="D219" s="148">
        <v>0</v>
      </c>
      <c r="E219" s="148">
        <v>0</v>
      </c>
      <c r="F219" s="148">
        <v>0</v>
      </c>
      <c r="G219" s="148">
        <v>0</v>
      </c>
      <c r="H219" s="148">
        <v>0</v>
      </c>
      <c r="I219" s="148">
        <v>0</v>
      </c>
      <c r="J219" s="148">
        <v>0</v>
      </c>
      <c r="K219" s="148">
        <v>0</v>
      </c>
      <c r="L219" s="149">
        <v>0</v>
      </c>
      <c r="M219" s="150">
        <v>0</v>
      </c>
      <c r="N219" s="154">
        <v>0</v>
      </c>
      <c r="O219" s="155">
        <v>0</v>
      </c>
    </row>
    <row r="220" spans="1:15" x14ac:dyDescent="0.2">
      <c r="A220" s="153" t="s">
        <v>14</v>
      </c>
      <c r="B220" s="146" t="s">
        <v>15</v>
      </c>
      <c r="C220" s="147">
        <v>8</v>
      </c>
      <c r="D220" s="148">
        <v>1759.3912</v>
      </c>
      <c r="E220" s="148">
        <v>5860338.0299999993</v>
      </c>
      <c r="F220" s="148">
        <v>64476747.609999992</v>
      </c>
      <c r="G220" s="148">
        <v>1759.3912</v>
      </c>
      <c r="H220" s="148">
        <v>5860338.0299999993</v>
      </c>
      <c r="I220" s="148">
        <v>64476747.609999992</v>
      </c>
      <c r="J220" s="148">
        <v>0</v>
      </c>
      <c r="K220" s="148">
        <v>0</v>
      </c>
      <c r="L220" s="149">
        <v>867778.58</v>
      </c>
      <c r="M220" s="150">
        <v>210967.55</v>
      </c>
      <c r="N220" s="154">
        <v>1078746.1200000001</v>
      </c>
      <c r="O220" s="155">
        <v>0.02</v>
      </c>
    </row>
    <row r="221" spans="1:15" x14ac:dyDescent="0.2">
      <c r="A221" s="153" t="s">
        <v>8</v>
      </c>
      <c r="B221" s="146" t="s">
        <v>16</v>
      </c>
      <c r="C221" s="147">
        <v>3</v>
      </c>
      <c r="D221" s="148">
        <v>87.143100000000004</v>
      </c>
      <c r="E221" s="148">
        <v>809392.30074331549</v>
      </c>
      <c r="F221" s="148">
        <v>11609438.202973261</v>
      </c>
      <c r="G221" s="148">
        <v>87.143100000000004</v>
      </c>
      <c r="H221" s="148">
        <v>809392.30074331549</v>
      </c>
      <c r="I221" s="148">
        <v>11609438.202973261</v>
      </c>
      <c r="J221" s="148">
        <v>0</v>
      </c>
      <c r="K221" s="148">
        <v>0</v>
      </c>
      <c r="L221" s="149">
        <v>205053.45</v>
      </c>
      <c r="M221" s="150">
        <v>24890.44</v>
      </c>
      <c r="N221" s="154">
        <v>229943.89</v>
      </c>
      <c r="O221" s="155">
        <v>0.03</v>
      </c>
    </row>
    <row r="222" spans="1:15" x14ac:dyDescent="0.2">
      <c r="A222" s="153" t="s">
        <v>8</v>
      </c>
      <c r="B222" s="146" t="s">
        <v>87</v>
      </c>
      <c r="C222" s="147">
        <v>0</v>
      </c>
      <c r="D222" s="148">
        <v>0</v>
      </c>
      <c r="E222" s="148">
        <v>0</v>
      </c>
      <c r="F222" s="148">
        <v>0</v>
      </c>
      <c r="G222" s="148">
        <v>0</v>
      </c>
      <c r="H222" s="148">
        <v>0</v>
      </c>
      <c r="I222" s="148">
        <v>0</v>
      </c>
      <c r="J222" s="148">
        <v>0</v>
      </c>
      <c r="K222" s="148">
        <v>0</v>
      </c>
      <c r="L222" s="149">
        <v>0</v>
      </c>
      <c r="M222" s="150">
        <v>0</v>
      </c>
      <c r="N222" s="154">
        <v>0</v>
      </c>
      <c r="O222" s="155">
        <v>0</v>
      </c>
    </row>
    <row r="223" spans="1:15" x14ac:dyDescent="0.2">
      <c r="A223" s="153" t="s">
        <v>8</v>
      </c>
      <c r="B223" s="146" t="s">
        <v>17</v>
      </c>
      <c r="C223" s="147">
        <v>0</v>
      </c>
      <c r="D223" s="148">
        <v>0</v>
      </c>
      <c r="E223" s="148">
        <v>0</v>
      </c>
      <c r="F223" s="148">
        <v>0</v>
      </c>
      <c r="G223" s="148">
        <v>0</v>
      </c>
      <c r="H223" s="148">
        <v>0</v>
      </c>
      <c r="I223" s="148">
        <v>0</v>
      </c>
      <c r="J223" s="148">
        <v>0</v>
      </c>
      <c r="K223" s="148">
        <v>0</v>
      </c>
      <c r="L223" s="149">
        <v>0</v>
      </c>
      <c r="M223" s="150">
        <v>0</v>
      </c>
      <c r="N223" s="154">
        <v>0</v>
      </c>
      <c r="O223" s="155">
        <v>0</v>
      </c>
    </row>
    <row r="224" spans="1:15" x14ac:dyDescent="0.2">
      <c r="A224" s="153" t="s">
        <v>18</v>
      </c>
      <c r="B224" s="146" t="s">
        <v>19</v>
      </c>
      <c r="C224" s="147">
        <v>1</v>
      </c>
      <c r="D224" s="148">
        <v>0.254</v>
      </c>
      <c r="E224" s="148">
        <v>1079.25</v>
      </c>
      <c r="F224" s="148">
        <v>8634</v>
      </c>
      <c r="G224" s="148">
        <v>0.254</v>
      </c>
      <c r="H224" s="148">
        <v>1079.25</v>
      </c>
      <c r="I224" s="148">
        <v>8634</v>
      </c>
      <c r="J224" s="148">
        <v>0</v>
      </c>
      <c r="K224" s="148">
        <v>0</v>
      </c>
      <c r="L224" s="149">
        <v>234.63</v>
      </c>
      <c r="M224" s="150">
        <v>36.869999999999997</v>
      </c>
      <c r="N224" s="154">
        <v>271.5</v>
      </c>
      <c r="O224" s="155">
        <v>0.04</v>
      </c>
    </row>
    <row r="225" spans="1:15" x14ac:dyDescent="0.2">
      <c r="A225" s="153" t="s">
        <v>10</v>
      </c>
      <c r="B225" s="146" t="s">
        <v>13</v>
      </c>
      <c r="C225" s="147">
        <v>1</v>
      </c>
      <c r="D225" s="148">
        <v>2.4144999999999999</v>
      </c>
      <c r="E225" s="148">
        <v>3470.96</v>
      </c>
      <c r="F225" s="148">
        <v>34709.599999999999</v>
      </c>
      <c r="G225" s="148">
        <v>2.4144999999999999</v>
      </c>
      <c r="H225" s="148">
        <v>3470.96</v>
      </c>
      <c r="I225" s="148">
        <v>34709.599999999999</v>
      </c>
      <c r="J225" s="148">
        <v>0</v>
      </c>
      <c r="K225" s="148">
        <v>0</v>
      </c>
      <c r="L225" s="149">
        <v>1096.26</v>
      </c>
      <c r="M225" s="150">
        <v>263.01</v>
      </c>
      <c r="N225" s="154">
        <v>1359.27</v>
      </c>
      <c r="O225" s="155">
        <v>0.05</v>
      </c>
    </row>
    <row r="226" spans="1:15" x14ac:dyDescent="0.2">
      <c r="A226" s="153" t="s">
        <v>33</v>
      </c>
      <c r="B226" s="146" t="s">
        <v>136</v>
      </c>
      <c r="C226" s="147">
        <v>0</v>
      </c>
      <c r="D226" s="148">
        <v>0</v>
      </c>
      <c r="E226" s="148">
        <v>0</v>
      </c>
      <c r="F226" s="148">
        <v>0</v>
      </c>
      <c r="G226" s="148">
        <v>0</v>
      </c>
      <c r="H226" s="148">
        <v>0</v>
      </c>
      <c r="I226" s="148">
        <v>0</v>
      </c>
      <c r="J226" s="148">
        <v>0</v>
      </c>
      <c r="K226" s="148">
        <v>0</v>
      </c>
      <c r="L226" s="149">
        <v>0</v>
      </c>
      <c r="M226" s="150">
        <v>0</v>
      </c>
      <c r="N226" s="154">
        <v>0</v>
      </c>
      <c r="O226" s="155">
        <v>0</v>
      </c>
    </row>
    <row r="227" spans="1:15" x14ac:dyDescent="0.2">
      <c r="A227" s="156" t="s">
        <v>130</v>
      </c>
      <c r="B227" s="146" t="s">
        <v>130</v>
      </c>
      <c r="C227" s="147">
        <v>0</v>
      </c>
      <c r="D227" s="148">
        <v>0</v>
      </c>
      <c r="E227" s="148">
        <v>0</v>
      </c>
      <c r="F227" s="148">
        <v>0</v>
      </c>
      <c r="G227" s="148">
        <v>0</v>
      </c>
      <c r="H227" s="148">
        <v>0</v>
      </c>
      <c r="I227" s="148">
        <v>0</v>
      </c>
      <c r="J227" s="148">
        <v>0</v>
      </c>
      <c r="K227" s="148">
        <v>0</v>
      </c>
      <c r="L227" s="149">
        <v>0</v>
      </c>
      <c r="M227" s="150">
        <v>0</v>
      </c>
      <c r="N227" s="154">
        <v>0</v>
      </c>
      <c r="O227" s="155">
        <v>0</v>
      </c>
    </row>
    <row r="228" spans="1:15" x14ac:dyDescent="0.2">
      <c r="A228" s="156" t="s">
        <v>131</v>
      </c>
      <c r="B228" s="146" t="s">
        <v>131</v>
      </c>
      <c r="C228" s="147">
        <v>0</v>
      </c>
      <c r="D228" s="148">
        <v>0</v>
      </c>
      <c r="E228" s="148">
        <v>0</v>
      </c>
      <c r="F228" s="148">
        <v>0</v>
      </c>
      <c r="G228" s="148">
        <v>0</v>
      </c>
      <c r="H228" s="148">
        <v>0</v>
      </c>
      <c r="I228" s="148">
        <v>0</v>
      </c>
      <c r="J228" s="148">
        <v>0</v>
      </c>
      <c r="K228" s="148">
        <v>0</v>
      </c>
      <c r="L228" s="149">
        <v>0</v>
      </c>
      <c r="M228" s="150">
        <v>0</v>
      </c>
      <c r="N228" s="154">
        <v>0</v>
      </c>
      <c r="O228" s="155">
        <v>0</v>
      </c>
    </row>
    <row r="229" spans="1:15" x14ac:dyDescent="0.2">
      <c r="A229" s="153" t="s">
        <v>32</v>
      </c>
      <c r="B229" s="146" t="s">
        <v>32</v>
      </c>
      <c r="C229" s="147">
        <v>0</v>
      </c>
      <c r="D229" s="148">
        <v>0</v>
      </c>
      <c r="E229" s="148">
        <v>0</v>
      </c>
      <c r="F229" s="148">
        <v>0</v>
      </c>
      <c r="G229" s="148">
        <v>0</v>
      </c>
      <c r="H229" s="148">
        <v>0</v>
      </c>
      <c r="I229" s="148">
        <v>0</v>
      </c>
      <c r="J229" s="148">
        <v>0</v>
      </c>
      <c r="K229" s="148">
        <v>0</v>
      </c>
      <c r="L229" s="149">
        <v>0</v>
      </c>
      <c r="M229" s="150">
        <v>0</v>
      </c>
      <c r="N229" s="154">
        <v>0</v>
      </c>
      <c r="O229" s="155">
        <v>0</v>
      </c>
    </row>
    <row r="230" spans="1:15" x14ac:dyDescent="0.2">
      <c r="A230" s="157" t="s">
        <v>40</v>
      </c>
      <c r="B230" s="158"/>
      <c r="C230" s="159">
        <v>326618</v>
      </c>
      <c r="D230" s="160">
        <v>4551.4357871565635</v>
      </c>
      <c r="E230" s="160">
        <v>14111666.547143316</v>
      </c>
      <c r="F230" s="160">
        <v>118168201.51697324</v>
      </c>
      <c r="G230" s="160">
        <v>4551.4357871565635</v>
      </c>
      <c r="H230" s="160">
        <v>14111666.547143316</v>
      </c>
      <c r="I230" s="160">
        <v>118168201.51697324</v>
      </c>
      <c r="J230" s="160">
        <v>0</v>
      </c>
      <c r="K230" s="161">
        <v>0</v>
      </c>
      <c r="L230" s="162">
        <v>3092195.9</v>
      </c>
      <c r="M230" s="162">
        <v>1274578.1200000001</v>
      </c>
      <c r="N230" s="163">
        <v>4366774.01</v>
      </c>
      <c r="O230" s="164">
        <v>0.05</v>
      </c>
    </row>
    <row r="231" spans="1:15" x14ac:dyDescent="0.2">
      <c r="A231" s="165"/>
      <c r="B231" s="165"/>
      <c r="C231" s="166"/>
      <c r="D231" s="166"/>
      <c r="E231" s="166"/>
      <c r="F231" s="166"/>
      <c r="G231" s="166"/>
      <c r="H231" s="166"/>
      <c r="I231" s="166"/>
      <c r="J231" s="166"/>
      <c r="K231" s="166"/>
      <c r="L231" s="167"/>
      <c r="M231" s="167"/>
      <c r="N231" s="167"/>
      <c r="O231" s="168"/>
    </row>
    <row r="232" spans="1:15" x14ac:dyDescent="0.2">
      <c r="A232" s="157" t="s">
        <v>129</v>
      </c>
      <c r="B232" s="158" t="s">
        <v>129</v>
      </c>
      <c r="C232" s="159">
        <v>83</v>
      </c>
      <c r="D232" s="160">
        <v>0</v>
      </c>
      <c r="E232" s="160">
        <v>34196</v>
      </c>
      <c r="F232" s="160">
        <v>478744</v>
      </c>
      <c r="G232" s="160">
        <v>0</v>
      </c>
      <c r="H232" s="160">
        <v>34196</v>
      </c>
      <c r="I232" s="160">
        <v>478744</v>
      </c>
      <c r="J232" s="160">
        <v>0</v>
      </c>
      <c r="K232" s="161">
        <v>0</v>
      </c>
      <c r="L232" s="162">
        <v>59686.13</v>
      </c>
      <c r="M232" s="169">
        <v>7212.21</v>
      </c>
      <c r="N232" s="163">
        <v>66898.34</v>
      </c>
      <c r="O232" s="170"/>
    </row>
    <row r="233" spans="1:15" x14ac:dyDescent="0.2">
      <c r="A233" s="157" t="s">
        <v>41</v>
      </c>
      <c r="B233" s="158" t="s">
        <v>41</v>
      </c>
      <c r="C233" s="159">
        <v>0</v>
      </c>
      <c r="D233" s="160">
        <v>0</v>
      </c>
      <c r="E233" s="160">
        <v>0</v>
      </c>
      <c r="F233" s="160">
        <v>0</v>
      </c>
      <c r="G233" s="160">
        <v>0</v>
      </c>
      <c r="H233" s="160">
        <v>0</v>
      </c>
      <c r="I233" s="160">
        <v>0</v>
      </c>
      <c r="J233" s="160">
        <v>0</v>
      </c>
      <c r="K233" s="161">
        <v>0</v>
      </c>
      <c r="L233" s="162">
        <v>0</v>
      </c>
      <c r="M233" s="169">
        <v>0</v>
      </c>
      <c r="N233" s="163">
        <v>0</v>
      </c>
      <c r="O233" s="170"/>
    </row>
    <row r="234" spans="1:15" x14ac:dyDescent="0.2">
      <c r="A234" s="157" t="s">
        <v>126</v>
      </c>
      <c r="B234" s="158" t="s">
        <v>127</v>
      </c>
      <c r="C234" s="159">
        <v>0</v>
      </c>
      <c r="D234" s="160">
        <v>0</v>
      </c>
      <c r="E234" s="160">
        <v>0</v>
      </c>
      <c r="F234" s="160">
        <v>0</v>
      </c>
      <c r="G234" s="160">
        <v>0</v>
      </c>
      <c r="H234" s="160">
        <v>0</v>
      </c>
      <c r="I234" s="160">
        <v>0</v>
      </c>
      <c r="J234" s="160">
        <v>0</v>
      </c>
      <c r="K234" s="161">
        <v>0</v>
      </c>
      <c r="L234" s="162">
        <v>0</v>
      </c>
      <c r="M234" s="169">
        <v>0</v>
      </c>
      <c r="N234" s="163">
        <v>0</v>
      </c>
      <c r="O234" s="170"/>
    </row>
    <row r="235" spans="1:15" x14ac:dyDescent="0.2">
      <c r="A235" s="170"/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1"/>
      <c r="M235" s="171"/>
      <c r="N235" s="171"/>
      <c r="O235" s="170"/>
    </row>
    <row r="236" spans="1:15" x14ac:dyDescent="0.2">
      <c r="A236" s="157" t="s">
        <v>42</v>
      </c>
      <c r="B236" s="158"/>
      <c r="C236" s="159">
        <v>326701</v>
      </c>
      <c r="D236" s="160">
        <v>4551.4357871565635</v>
      </c>
      <c r="E236" s="160">
        <v>14145862.547143316</v>
      </c>
      <c r="F236" s="160">
        <v>118646945.51697324</v>
      </c>
      <c r="G236" s="160">
        <v>4551.4357871565635</v>
      </c>
      <c r="H236" s="160">
        <v>14145862.547143316</v>
      </c>
      <c r="I236" s="160">
        <v>118646945.51697324</v>
      </c>
      <c r="J236" s="160">
        <v>0</v>
      </c>
      <c r="K236" s="161">
        <v>0</v>
      </c>
      <c r="L236" s="162">
        <v>3151882.03</v>
      </c>
      <c r="M236" s="169">
        <v>1281790.33</v>
      </c>
      <c r="N236" s="163">
        <v>4433672.3600000003</v>
      </c>
      <c r="O236" s="170"/>
    </row>
    <row r="237" spans="1:15" x14ac:dyDescent="0.2">
      <c r="A237" s="172"/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</row>
    <row r="238" spans="1:15" x14ac:dyDescent="0.2">
      <c r="A238" s="173" t="s">
        <v>85</v>
      </c>
      <c r="B238" s="174" t="s">
        <v>84</v>
      </c>
      <c r="C238" s="175">
        <v>1.1331999332172826</v>
      </c>
      <c r="D238" s="176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</row>
    <row r="239" spans="1:15" x14ac:dyDescent="0.2">
      <c r="A239" s="177"/>
      <c r="B239" s="178" t="s">
        <v>76</v>
      </c>
      <c r="C239" s="179">
        <v>2.4862955334213095</v>
      </c>
      <c r="D239" s="176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</row>
    <row r="240" spans="1:15" x14ac:dyDescent="0.2">
      <c r="A240" s="180" t="s">
        <v>132</v>
      </c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</row>
    <row r="241" spans="1:15" x14ac:dyDescent="0.2">
      <c r="A241" s="373" t="s">
        <v>104</v>
      </c>
      <c r="B241" s="374"/>
      <c r="C241" s="397" t="s">
        <v>36</v>
      </c>
      <c r="D241" s="398"/>
      <c r="E241" s="398"/>
      <c r="F241" s="398"/>
      <c r="G241" s="398"/>
      <c r="H241" s="398"/>
      <c r="I241" s="398"/>
      <c r="J241" s="398"/>
      <c r="K241" s="373"/>
      <c r="L241" s="399" t="s">
        <v>0</v>
      </c>
      <c r="M241" s="400"/>
      <c r="N241" s="400"/>
      <c r="O241" s="400"/>
    </row>
    <row r="242" spans="1:15" ht="51" customHeight="1" x14ac:dyDescent="0.2">
      <c r="A242" s="376" t="s">
        <v>37</v>
      </c>
      <c r="B242" s="376" t="s">
        <v>1</v>
      </c>
      <c r="C242" s="376" t="s">
        <v>38</v>
      </c>
      <c r="D242" s="377" t="s">
        <v>98</v>
      </c>
      <c r="E242" s="377" t="s">
        <v>91</v>
      </c>
      <c r="F242" s="377" t="s">
        <v>92</v>
      </c>
      <c r="G242" s="377" t="s">
        <v>93</v>
      </c>
      <c r="H242" s="377" t="s">
        <v>94</v>
      </c>
      <c r="I242" s="377" t="s">
        <v>95</v>
      </c>
      <c r="J242" s="377" t="s">
        <v>96</v>
      </c>
      <c r="K242" s="377" t="s">
        <v>43</v>
      </c>
      <c r="L242" s="376" t="s">
        <v>5</v>
      </c>
      <c r="M242" s="287" t="s">
        <v>6</v>
      </c>
      <c r="N242" s="378" t="s">
        <v>7</v>
      </c>
      <c r="O242" s="378" t="s">
        <v>82</v>
      </c>
    </row>
    <row r="243" spans="1:15" x14ac:dyDescent="0.2">
      <c r="A243" s="145" t="s">
        <v>20</v>
      </c>
      <c r="B243" s="146" t="s">
        <v>21</v>
      </c>
      <c r="C243" s="147">
        <v>21</v>
      </c>
      <c r="D243" s="148">
        <v>0</v>
      </c>
      <c r="E243" s="148">
        <v>3864</v>
      </c>
      <c r="F243" s="148">
        <v>42504</v>
      </c>
      <c r="G243" s="148">
        <v>0</v>
      </c>
      <c r="H243" s="148">
        <v>1197.8399999999999</v>
      </c>
      <c r="I243" s="148">
        <v>13176.24</v>
      </c>
      <c r="J243" s="148">
        <v>0</v>
      </c>
      <c r="K243" s="148">
        <v>7.8442031430064052</v>
      </c>
      <c r="L243" s="149">
        <v>1575</v>
      </c>
      <c r="M243" s="150">
        <v>571.4</v>
      </c>
      <c r="N243" s="151">
        <v>2146.4</v>
      </c>
      <c r="O243" s="152">
        <v>0.22</v>
      </c>
    </row>
    <row r="244" spans="1:15" x14ac:dyDescent="0.2">
      <c r="A244" s="153" t="s">
        <v>123</v>
      </c>
      <c r="B244" s="146" t="s">
        <v>124</v>
      </c>
      <c r="C244" s="147">
        <v>0</v>
      </c>
      <c r="D244" s="148">
        <v>0</v>
      </c>
      <c r="E244" s="148">
        <v>0</v>
      </c>
      <c r="F244" s="148">
        <v>0</v>
      </c>
      <c r="G244" s="148">
        <v>0</v>
      </c>
      <c r="H244" s="148">
        <v>0</v>
      </c>
      <c r="I244" s="148">
        <v>0</v>
      </c>
      <c r="J244" s="148">
        <v>0</v>
      </c>
      <c r="K244" s="148">
        <v>0</v>
      </c>
      <c r="L244" s="149">
        <v>0</v>
      </c>
      <c r="M244" s="150">
        <v>0</v>
      </c>
      <c r="N244" s="154">
        <v>0</v>
      </c>
      <c r="O244" s="155">
        <v>0</v>
      </c>
    </row>
    <row r="245" spans="1:15" x14ac:dyDescent="0.2">
      <c r="A245" s="153" t="s">
        <v>39</v>
      </c>
      <c r="B245" s="146" t="s">
        <v>44</v>
      </c>
      <c r="C245" s="147">
        <v>0</v>
      </c>
      <c r="D245" s="148">
        <v>0</v>
      </c>
      <c r="E245" s="148">
        <v>0</v>
      </c>
      <c r="F245" s="148">
        <v>0</v>
      </c>
      <c r="G245" s="148">
        <v>0</v>
      </c>
      <c r="H245" s="148">
        <v>0</v>
      </c>
      <c r="I245" s="148">
        <v>0</v>
      </c>
      <c r="J245" s="148">
        <v>0</v>
      </c>
      <c r="K245" s="148">
        <v>0</v>
      </c>
      <c r="L245" s="149">
        <v>0</v>
      </c>
      <c r="M245" s="150">
        <v>0</v>
      </c>
      <c r="N245" s="154">
        <v>0</v>
      </c>
      <c r="O245" s="155">
        <v>0</v>
      </c>
    </row>
    <row r="246" spans="1:15" x14ac:dyDescent="0.2">
      <c r="A246" s="153" t="s">
        <v>10</v>
      </c>
      <c r="B246" s="146" t="s">
        <v>25</v>
      </c>
      <c r="C246" s="147">
        <v>63</v>
      </c>
      <c r="D246" s="148">
        <v>4.1139999999999999</v>
      </c>
      <c r="E246" s="148">
        <v>4136</v>
      </c>
      <c r="F246" s="148">
        <v>52136</v>
      </c>
      <c r="G246" s="148">
        <v>3.4460000000000006</v>
      </c>
      <c r="H246" s="148">
        <v>3396</v>
      </c>
      <c r="I246" s="148">
        <v>42144.800000000003</v>
      </c>
      <c r="J246" s="148">
        <v>0</v>
      </c>
      <c r="K246" s="148">
        <v>27.190655800580732</v>
      </c>
      <c r="L246" s="149">
        <v>29068</v>
      </c>
      <c r="M246" s="150">
        <v>3585.72</v>
      </c>
      <c r="N246" s="154">
        <v>32653.72</v>
      </c>
      <c r="O246" s="155">
        <v>1.08</v>
      </c>
    </row>
    <row r="247" spans="1:15" x14ac:dyDescent="0.2">
      <c r="A247" s="153" t="s">
        <v>20</v>
      </c>
      <c r="B247" s="146" t="s">
        <v>22</v>
      </c>
      <c r="C247" s="147">
        <v>12</v>
      </c>
      <c r="D247" s="148">
        <v>0</v>
      </c>
      <c r="E247" s="148">
        <v>312</v>
      </c>
      <c r="F247" s="148">
        <v>3120</v>
      </c>
      <c r="G247" s="148">
        <v>0</v>
      </c>
      <c r="H247" s="148">
        <v>187.2</v>
      </c>
      <c r="I247" s="148">
        <v>1872</v>
      </c>
      <c r="J247" s="148">
        <v>0</v>
      </c>
      <c r="K247" s="148">
        <v>1.1102556316206653</v>
      </c>
      <c r="L247" s="149">
        <v>900</v>
      </c>
      <c r="M247" s="150">
        <v>77.27</v>
      </c>
      <c r="N247" s="154">
        <v>977.27</v>
      </c>
      <c r="O247" s="155">
        <v>0.68</v>
      </c>
    </row>
    <row r="248" spans="1:15" x14ac:dyDescent="0.2">
      <c r="A248" s="153" t="s">
        <v>23</v>
      </c>
      <c r="B248" s="146" t="s">
        <v>24</v>
      </c>
      <c r="C248" s="147">
        <v>1</v>
      </c>
      <c r="D248" s="148">
        <v>0</v>
      </c>
      <c r="E248" s="148">
        <v>120</v>
      </c>
      <c r="F248" s="148">
        <v>960</v>
      </c>
      <c r="G248" s="148">
        <v>0</v>
      </c>
      <c r="H248" s="148">
        <v>120</v>
      </c>
      <c r="I248" s="148">
        <v>960</v>
      </c>
      <c r="J248" s="148">
        <v>0</v>
      </c>
      <c r="K248" s="148">
        <v>0.54184848267600494</v>
      </c>
      <c r="L248" s="149">
        <v>37.29</v>
      </c>
      <c r="M248" s="150">
        <v>39.19</v>
      </c>
      <c r="N248" s="154">
        <v>76.48</v>
      </c>
      <c r="O248" s="155">
        <v>0.1</v>
      </c>
    </row>
    <row r="249" spans="1:15" x14ac:dyDescent="0.2">
      <c r="A249" s="153" t="s">
        <v>10</v>
      </c>
      <c r="B249" s="146" t="s">
        <v>26</v>
      </c>
      <c r="C249" s="147">
        <v>0</v>
      </c>
      <c r="D249" s="148">
        <v>0</v>
      </c>
      <c r="E249" s="148">
        <v>0</v>
      </c>
      <c r="F249" s="148">
        <v>0</v>
      </c>
      <c r="G249" s="148">
        <v>0</v>
      </c>
      <c r="H249" s="148">
        <v>0</v>
      </c>
      <c r="I249" s="148">
        <v>0</v>
      </c>
      <c r="J249" s="148">
        <v>0</v>
      </c>
      <c r="K249" s="148">
        <v>0</v>
      </c>
      <c r="L249" s="149">
        <v>0</v>
      </c>
      <c r="M249" s="150">
        <v>0</v>
      </c>
      <c r="N249" s="154">
        <v>0</v>
      </c>
      <c r="O249" s="155">
        <v>0</v>
      </c>
    </row>
    <row r="250" spans="1:15" x14ac:dyDescent="0.2">
      <c r="A250" s="153" t="s">
        <v>14</v>
      </c>
      <c r="B250" s="146" t="s">
        <v>28</v>
      </c>
      <c r="C250" s="147">
        <v>596</v>
      </c>
      <c r="D250" s="148">
        <v>74.596999999999994</v>
      </c>
      <c r="E250" s="148">
        <v>180599</v>
      </c>
      <c r="F250" s="148">
        <v>1804520</v>
      </c>
      <c r="G250" s="148">
        <v>67.790379999999999</v>
      </c>
      <c r="H250" s="148">
        <v>177855.56</v>
      </c>
      <c r="I250" s="148">
        <v>1777761.8</v>
      </c>
      <c r="J250" s="148">
        <v>0</v>
      </c>
      <c r="K250" s="148">
        <v>1008.3658564801219</v>
      </c>
      <c r="L250" s="149">
        <v>75859.72</v>
      </c>
      <c r="M250" s="150">
        <v>67275.87</v>
      </c>
      <c r="N250" s="154">
        <v>143135.59</v>
      </c>
      <c r="O250" s="155">
        <v>0.1</v>
      </c>
    </row>
    <row r="251" spans="1:15" x14ac:dyDescent="0.2">
      <c r="A251" s="153" t="s">
        <v>29</v>
      </c>
      <c r="B251" s="146" t="s">
        <v>30</v>
      </c>
      <c r="C251" s="147">
        <v>17</v>
      </c>
      <c r="D251" s="148">
        <v>0.57800000000000007</v>
      </c>
      <c r="E251" s="148">
        <v>11458</v>
      </c>
      <c r="F251" s="148">
        <v>114580</v>
      </c>
      <c r="G251" s="148">
        <v>0.34680000000000005</v>
      </c>
      <c r="H251" s="148">
        <v>6874.8</v>
      </c>
      <c r="I251" s="148">
        <v>68748</v>
      </c>
      <c r="J251" s="148">
        <v>0</v>
      </c>
      <c r="K251" s="148">
        <v>41.058781349887276</v>
      </c>
      <c r="L251" s="149">
        <v>6800</v>
      </c>
      <c r="M251" s="150">
        <v>3242.86</v>
      </c>
      <c r="N251" s="154">
        <v>10042.86</v>
      </c>
      <c r="O251" s="155">
        <v>0.19</v>
      </c>
    </row>
    <row r="252" spans="1:15" x14ac:dyDescent="0.2">
      <c r="A252" s="153" t="s">
        <v>18</v>
      </c>
      <c r="B252" s="146" t="s">
        <v>31</v>
      </c>
      <c r="C252" s="147">
        <v>140</v>
      </c>
      <c r="D252" s="148">
        <v>7.4399999999999995</v>
      </c>
      <c r="E252" s="148">
        <v>45758.48</v>
      </c>
      <c r="F252" s="148">
        <v>307978.71999999997</v>
      </c>
      <c r="G252" s="148">
        <v>5.2079999999999993</v>
      </c>
      <c r="H252" s="148">
        <v>32030.935999999998</v>
      </c>
      <c r="I252" s="148">
        <v>215585.10399999999</v>
      </c>
      <c r="J252" s="148">
        <v>0</v>
      </c>
      <c r="K252" s="148">
        <v>121.68173071869656</v>
      </c>
      <c r="L252" s="149">
        <v>30600</v>
      </c>
      <c r="M252" s="150">
        <v>8733.74</v>
      </c>
      <c r="N252" s="154">
        <v>39333.74</v>
      </c>
      <c r="O252" s="155">
        <v>0.23</v>
      </c>
    </row>
    <row r="253" spans="1:15" x14ac:dyDescent="0.2">
      <c r="A253" s="153" t="s">
        <v>10</v>
      </c>
      <c r="B253" s="146" t="s">
        <v>27</v>
      </c>
      <c r="C253" s="147">
        <v>18</v>
      </c>
      <c r="D253" s="148">
        <v>17.687999999999999</v>
      </c>
      <c r="E253" s="148">
        <v>18641</v>
      </c>
      <c r="F253" s="148">
        <v>347470</v>
      </c>
      <c r="G253" s="148">
        <v>16.479839999999999</v>
      </c>
      <c r="H253" s="148">
        <v>14992.76</v>
      </c>
      <c r="I253" s="148">
        <v>288437.2</v>
      </c>
      <c r="J253" s="148">
        <v>0</v>
      </c>
      <c r="K253" s="148">
        <v>171.71514717400166</v>
      </c>
      <c r="L253" s="149">
        <v>11319.58</v>
      </c>
      <c r="M253" s="150">
        <v>11594.97</v>
      </c>
      <c r="N253" s="154">
        <v>22914.55</v>
      </c>
      <c r="O253" s="155">
        <v>0.13</v>
      </c>
    </row>
    <row r="254" spans="1:15" x14ac:dyDescent="0.2">
      <c r="A254" s="153" t="s">
        <v>33</v>
      </c>
      <c r="B254" s="146" t="s">
        <v>34</v>
      </c>
      <c r="C254" s="147">
        <v>0</v>
      </c>
      <c r="D254" s="148">
        <v>0</v>
      </c>
      <c r="E254" s="148">
        <v>0</v>
      </c>
      <c r="F254" s="148">
        <v>0</v>
      </c>
      <c r="G254" s="148">
        <v>0</v>
      </c>
      <c r="H254" s="148">
        <v>0</v>
      </c>
      <c r="I254" s="148">
        <v>0</v>
      </c>
      <c r="J254" s="148">
        <v>0</v>
      </c>
      <c r="K254" s="148">
        <v>0</v>
      </c>
      <c r="L254" s="149">
        <v>0</v>
      </c>
      <c r="M254" s="150">
        <v>0</v>
      </c>
      <c r="N254" s="154">
        <v>0</v>
      </c>
      <c r="O254" s="155">
        <v>0</v>
      </c>
    </row>
    <row r="255" spans="1:15" x14ac:dyDescent="0.2">
      <c r="A255" s="153" t="s">
        <v>123</v>
      </c>
      <c r="B255" s="146" t="s">
        <v>125</v>
      </c>
      <c r="C255" s="147">
        <v>0</v>
      </c>
      <c r="D255" s="148">
        <v>0</v>
      </c>
      <c r="E255" s="148">
        <v>0</v>
      </c>
      <c r="F255" s="148">
        <v>0</v>
      </c>
      <c r="G255" s="148">
        <v>0</v>
      </c>
      <c r="H255" s="148">
        <v>0</v>
      </c>
      <c r="I255" s="148">
        <v>0</v>
      </c>
      <c r="J255" s="148">
        <v>0</v>
      </c>
      <c r="K255" s="148">
        <v>0</v>
      </c>
      <c r="L255" s="149">
        <v>0</v>
      </c>
      <c r="M255" s="150">
        <v>0</v>
      </c>
      <c r="N255" s="154">
        <v>0</v>
      </c>
      <c r="O255" s="155">
        <v>0</v>
      </c>
    </row>
    <row r="256" spans="1:15" x14ac:dyDescent="0.2">
      <c r="A256" s="153" t="s">
        <v>39</v>
      </c>
      <c r="B256" s="146" t="s">
        <v>88</v>
      </c>
      <c r="C256" s="147">
        <v>0</v>
      </c>
      <c r="D256" s="148">
        <v>0</v>
      </c>
      <c r="E256" s="148">
        <v>0</v>
      </c>
      <c r="F256" s="148">
        <v>0</v>
      </c>
      <c r="G256" s="148">
        <v>0</v>
      </c>
      <c r="H256" s="148">
        <v>0</v>
      </c>
      <c r="I256" s="148">
        <v>0</v>
      </c>
      <c r="J256" s="148">
        <v>0</v>
      </c>
      <c r="K256" s="148">
        <v>0</v>
      </c>
      <c r="L256" s="149">
        <v>0</v>
      </c>
      <c r="M256" s="150">
        <v>0</v>
      </c>
      <c r="N256" s="154">
        <v>0</v>
      </c>
      <c r="O256" s="155">
        <v>0</v>
      </c>
    </row>
    <row r="257" spans="1:15" x14ac:dyDescent="0.2">
      <c r="A257" s="153" t="s">
        <v>8</v>
      </c>
      <c r="B257" s="146" t="s">
        <v>9</v>
      </c>
      <c r="C257" s="147">
        <v>0</v>
      </c>
      <c r="D257" s="148">
        <v>0</v>
      </c>
      <c r="E257" s="148">
        <v>0</v>
      </c>
      <c r="F257" s="148">
        <v>0</v>
      </c>
      <c r="G257" s="148">
        <v>0</v>
      </c>
      <c r="H257" s="148">
        <v>0</v>
      </c>
      <c r="I257" s="148">
        <v>0</v>
      </c>
      <c r="J257" s="148">
        <v>0</v>
      </c>
      <c r="K257" s="148">
        <v>0</v>
      </c>
      <c r="L257" s="149">
        <v>0</v>
      </c>
      <c r="M257" s="150">
        <v>0</v>
      </c>
      <c r="N257" s="154">
        <v>0</v>
      </c>
      <c r="O257" s="155">
        <v>0</v>
      </c>
    </row>
    <row r="258" spans="1:15" x14ac:dyDescent="0.2">
      <c r="A258" s="153" t="s">
        <v>10</v>
      </c>
      <c r="B258" s="146" t="s">
        <v>11</v>
      </c>
      <c r="C258" s="147">
        <v>1</v>
      </c>
      <c r="D258" s="148">
        <v>1.6E-2</v>
      </c>
      <c r="E258" s="148">
        <v>143</v>
      </c>
      <c r="F258" s="148">
        <v>7150</v>
      </c>
      <c r="G258" s="148">
        <v>1.6E-2</v>
      </c>
      <c r="H258" s="148">
        <v>143</v>
      </c>
      <c r="I258" s="148">
        <v>7150</v>
      </c>
      <c r="J258" s="148">
        <v>0</v>
      </c>
      <c r="K258" s="148">
        <v>4.5281498269906555</v>
      </c>
      <c r="L258" s="149">
        <v>169.98</v>
      </c>
      <c r="M258" s="150">
        <v>254.07</v>
      </c>
      <c r="N258" s="154">
        <v>424.05</v>
      </c>
      <c r="O258" s="155">
        <v>0.16</v>
      </c>
    </row>
    <row r="259" spans="1:15" x14ac:dyDescent="0.2">
      <c r="A259" s="153" t="s">
        <v>10</v>
      </c>
      <c r="B259" s="146" t="s">
        <v>12</v>
      </c>
      <c r="C259" s="147">
        <v>0</v>
      </c>
      <c r="D259" s="148">
        <v>0</v>
      </c>
      <c r="E259" s="148">
        <v>0</v>
      </c>
      <c r="F259" s="148">
        <v>0</v>
      </c>
      <c r="G259" s="148">
        <v>0</v>
      </c>
      <c r="H259" s="148">
        <v>0</v>
      </c>
      <c r="I259" s="148">
        <v>0</v>
      </c>
      <c r="J259" s="148">
        <v>0</v>
      </c>
      <c r="K259" s="148">
        <v>0</v>
      </c>
      <c r="L259" s="149">
        <v>0</v>
      </c>
      <c r="M259" s="150">
        <v>0</v>
      </c>
      <c r="N259" s="154">
        <v>0</v>
      </c>
      <c r="O259" s="155">
        <v>0</v>
      </c>
    </row>
    <row r="260" spans="1:15" x14ac:dyDescent="0.2">
      <c r="A260" s="153" t="s">
        <v>14</v>
      </c>
      <c r="B260" s="146" t="s">
        <v>15</v>
      </c>
      <c r="C260" s="147">
        <v>3</v>
      </c>
      <c r="D260" s="148">
        <v>164.41</v>
      </c>
      <c r="E260" s="148">
        <v>675718</v>
      </c>
      <c r="F260" s="148">
        <v>6616710</v>
      </c>
      <c r="G260" s="148">
        <v>164.41</v>
      </c>
      <c r="H260" s="148">
        <v>675718</v>
      </c>
      <c r="I260" s="148">
        <v>6616710</v>
      </c>
      <c r="J260" s="148">
        <v>0</v>
      </c>
      <c r="K260" s="148">
        <v>3918.9072252895562</v>
      </c>
      <c r="L260" s="149">
        <v>181385.44</v>
      </c>
      <c r="M260" s="150">
        <v>300173.76</v>
      </c>
      <c r="N260" s="154">
        <v>481559.2</v>
      </c>
      <c r="O260" s="155">
        <v>0.09</v>
      </c>
    </row>
    <row r="261" spans="1:15" x14ac:dyDescent="0.2">
      <c r="A261" s="153" t="s">
        <v>8</v>
      </c>
      <c r="B261" s="146" t="s">
        <v>16</v>
      </c>
      <c r="C261" s="147">
        <v>2</v>
      </c>
      <c r="D261" s="148">
        <v>42.35</v>
      </c>
      <c r="E261" s="148">
        <v>284350</v>
      </c>
      <c r="F261" s="148">
        <v>2839566</v>
      </c>
      <c r="G261" s="148">
        <v>42.35</v>
      </c>
      <c r="H261" s="148">
        <v>284350</v>
      </c>
      <c r="I261" s="148">
        <v>2839566</v>
      </c>
      <c r="J261" s="148">
        <v>0</v>
      </c>
      <c r="K261" s="148">
        <v>1582.5536612253013</v>
      </c>
      <c r="L261" s="149">
        <v>108917.93</v>
      </c>
      <c r="M261" s="150">
        <v>108429.14</v>
      </c>
      <c r="N261" s="154">
        <v>217347.07</v>
      </c>
      <c r="O261" s="155">
        <v>0.1</v>
      </c>
    </row>
    <row r="262" spans="1:15" x14ac:dyDescent="0.2">
      <c r="A262" s="153" t="s">
        <v>8</v>
      </c>
      <c r="B262" s="146" t="s">
        <v>87</v>
      </c>
      <c r="C262" s="147">
        <v>0</v>
      </c>
      <c r="D262" s="148">
        <v>0</v>
      </c>
      <c r="E262" s="148">
        <v>0</v>
      </c>
      <c r="F262" s="148">
        <v>0</v>
      </c>
      <c r="G262" s="148">
        <v>0</v>
      </c>
      <c r="H262" s="148">
        <v>0</v>
      </c>
      <c r="I262" s="148">
        <v>0</v>
      </c>
      <c r="J262" s="148">
        <v>0</v>
      </c>
      <c r="K262" s="148">
        <v>0</v>
      </c>
      <c r="L262" s="149">
        <v>0</v>
      </c>
      <c r="M262" s="150">
        <v>0</v>
      </c>
      <c r="N262" s="154">
        <v>0</v>
      </c>
      <c r="O262" s="155">
        <v>0</v>
      </c>
    </row>
    <row r="263" spans="1:15" x14ac:dyDescent="0.2">
      <c r="A263" s="153" t="s">
        <v>8</v>
      </c>
      <c r="B263" s="146" t="s">
        <v>17</v>
      </c>
      <c r="C263" s="147">
        <v>0</v>
      </c>
      <c r="D263" s="148">
        <v>0</v>
      </c>
      <c r="E263" s="148">
        <v>0</v>
      </c>
      <c r="F263" s="148">
        <v>0</v>
      </c>
      <c r="G263" s="148">
        <v>0</v>
      </c>
      <c r="H263" s="148">
        <v>0</v>
      </c>
      <c r="I263" s="148">
        <v>0</v>
      </c>
      <c r="J263" s="148">
        <v>0</v>
      </c>
      <c r="K263" s="148">
        <v>0</v>
      </c>
      <c r="L263" s="149">
        <v>0</v>
      </c>
      <c r="M263" s="150">
        <v>0</v>
      </c>
      <c r="N263" s="154">
        <v>0</v>
      </c>
      <c r="O263" s="155">
        <v>0</v>
      </c>
    </row>
    <row r="264" spans="1:15" x14ac:dyDescent="0.2">
      <c r="A264" s="153" t="s">
        <v>18</v>
      </c>
      <c r="B264" s="146" t="s">
        <v>19</v>
      </c>
      <c r="C264" s="147">
        <v>0</v>
      </c>
      <c r="D264" s="148">
        <v>0</v>
      </c>
      <c r="E264" s="148">
        <v>0</v>
      </c>
      <c r="F264" s="148">
        <v>0</v>
      </c>
      <c r="G264" s="148">
        <v>0</v>
      </c>
      <c r="H264" s="148">
        <v>0</v>
      </c>
      <c r="I264" s="148">
        <v>0</v>
      </c>
      <c r="J264" s="148">
        <v>0</v>
      </c>
      <c r="K264" s="148">
        <v>0</v>
      </c>
      <c r="L264" s="149">
        <v>0</v>
      </c>
      <c r="M264" s="150">
        <v>0</v>
      </c>
      <c r="N264" s="154">
        <v>0</v>
      </c>
      <c r="O264" s="155">
        <v>0</v>
      </c>
    </row>
    <row r="265" spans="1:15" x14ac:dyDescent="0.2">
      <c r="A265" s="153" t="s">
        <v>10</v>
      </c>
      <c r="B265" s="146" t="s">
        <v>13</v>
      </c>
      <c r="C265" s="147">
        <v>0</v>
      </c>
      <c r="D265" s="148">
        <v>0</v>
      </c>
      <c r="E265" s="148">
        <v>0</v>
      </c>
      <c r="F265" s="148">
        <v>0</v>
      </c>
      <c r="G265" s="148">
        <v>0</v>
      </c>
      <c r="H265" s="148">
        <v>0</v>
      </c>
      <c r="I265" s="148">
        <v>0</v>
      </c>
      <c r="J265" s="148">
        <v>0</v>
      </c>
      <c r="K265" s="148">
        <v>0</v>
      </c>
      <c r="L265" s="149">
        <v>0</v>
      </c>
      <c r="M265" s="150">
        <v>0</v>
      </c>
      <c r="N265" s="154">
        <v>0</v>
      </c>
      <c r="O265" s="155">
        <v>0</v>
      </c>
    </row>
    <row r="266" spans="1:15" x14ac:dyDescent="0.2">
      <c r="A266" s="153" t="s">
        <v>33</v>
      </c>
      <c r="B266" s="146" t="s">
        <v>136</v>
      </c>
      <c r="C266" s="147">
        <v>0</v>
      </c>
      <c r="D266" s="148">
        <v>0</v>
      </c>
      <c r="E266" s="148">
        <v>0</v>
      </c>
      <c r="F266" s="148">
        <v>0</v>
      </c>
      <c r="G266" s="148">
        <v>0</v>
      </c>
      <c r="H266" s="148">
        <v>0</v>
      </c>
      <c r="I266" s="148">
        <v>0</v>
      </c>
      <c r="J266" s="148">
        <v>0</v>
      </c>
      <c r="K266" s="148">
        <v>0</v>
      </c>
      <c r="L266" s="149">
        <v>0</v>
      </c>
      <c r="M266" s="150">
        <v>0</v>
      </c>
      <c r="N266" s="154">
        <v>0</v>
      </c>
      <c r="O266" s="155">
        <v>0</v>
      </c>
    </row>
    <row r="267" spans="1:15" x14ac:dyDescent="0.2">
      <c r="A267" s="156" t="s">
        <v>130</v>
      </c>
      <c r="B267" s="146" t="s">
        <v>130</v>
      </c>
      <c r="C267" s="147">
        <v>0</v>
      </c>
      <c r="D267" s="148">
        <v>0</v>
      </c>
      <c r="E267" s="148">
        <v>0</v>
      </c>
      <c r="F267" s="148">
        <v>0</v>
      </c>
      <c r="G267" s="148">
        <v>0</v>
      </c>
      <c r="H267" s="148">
        <v>0</v>
      </c>
      <c r="I267" s="148">
        <v>0</v>
      </c>
      <c r="J267" s="148">
        <v>0</v>
      </c>
      <c r="K267" s="148">
        <v>0</v>
      </c>
      <c r="L267" s="149">
        <v>0</v>
      </c>
      <c r="M267" s="150">
        <v>0</v>
      </c>
      <c r="N267" s="154">
        <v>0</v>
      </c>
      <c r="O267" s="155">
        <v>0</v>
      </c>
    </row>
    <row r="268" spans="1:15" x14ac:dyDescent="0.2">
      <c r="A268" s="156" t="s">
        <v>131</v>
      </c>
      <c r="B268" s="146" t="s">
        <v>131</v>
      </c>
      <c r="C268" s="147">
        <v>0</v>
      </c>
      <c r="D268" s="148">
        <v>0</v>
      </c>
      <c r="E268" s="148">
        <v>0</v>
      </c>
      <c r="F268" s="148">
        <v>0</v>
      </c>
      <c r="G268" s="148">
        <v>0</v>
      </c>
      <c r="H268" s="148">
        <v>0</v>
      </c>
      <c r="I268" s="148">
        <v>0</v>
      </c>
      <c r="J268" s="148">
        <v>0</v>
      </c>
      <c r="K268" s="148">
        <v>0</v>
      </c>
      <c r="L268" s="149">
        <v>0</v>
      </c>
      <c r="M268" s="150">
        <v>0</v>
      </c>
      <c r="N268" s="154">
        <v>0</v>
      </c>
      <c r="O268" s="155">
        <v>0</v>
      </c>
    </row>
    <row r="269" spans="1:15" x14ac:dyDescent="0.2">
      <c r="A269" s="153" t="s">
        <v>32</v>
      </c>
      <c r="B269" s="146" t="s">
        <v>32</v>
      </c>
      <c r="C269" s="147">
        <v>0</v>
      </c>
      <c r="D269" s="148">
        <v>0</v>
      </c>
      <c r="E269" s="148">
        <v>0</v>
      </c>
      <c r="F269" s="148">
        <v>0</v>
      </c>
      <c r="G269" s="148">
        <v>0</v>
      </c>
      <c r="H269" s="148">
        <v>0</v>
      </c>
      <c r="I269" s="148">
        <v>0</v>
      </c>
      <c r="J269" s="148">
        <v>0</v>
      </c>
      <c r="K269" s="148">
        <v>0</v>
      </c>
      <c r="L269" s="149">
        <v>0</v>
      </c>
      <c r="M269" s="150">
        <v>0</v>
      </c>
      <c r="N269" s="154">
        <v>0</v>
      </c>
      <c r="O269" s="155">
        <v>0</v>
      </c>
    </row>
    <row r="270" spans="1:15" x14ac:dyDescent="0.2">
      <c r="A270" s="157" t="s">
        <v>40</v>
      </c>
      <c r="B270" s="158"/>
      <c r="C270" s="159">
        <v>874</v>
      </c>
      <c r="D270" s="160">
        <v>311.19300000000004</v>
      </c>
      <c r="E270" s="160">
        <v>1225099.48</v>
      </c>
      <c r="F270" s="160">
        <v>12136694.719999999</v>
      </c>
      <c r="G270" s="160">
        <v>300.04702000000003</v>
      </c>
      <c r="H270" s="160">
        <v>1196866.0959999999</v>
      </c>
      <c r="I270" s="160">
        <v>11872111.144000001</v>
      </c>
      <c r="J270" s="160">
        <v>0</v>
      </c>
      <c r="K270" s="161">
        <v>6885.4975151224389</v>
      </c>
      <c r="L270" s="162">
        <v>446632.94</v>
      </c>
      <c r="M270" s="162">
        <v>503978</v>
      </c>
      <c r="N270" s="163">
        <v>950610.94</v>
      </c>
      <c r="O270" s="164">
        <v>0.1</v>
      </c>
    </row>
    <row r="271" spans="1:15" x14ac:dyDescent="0.2">
      <c r="A271" s="165"/>
      <c r="B271" s="165"/>
      <c r="C271" s="166"/>
      <c r="D271" s="166"/>
      <c r="E271" s="166"/>
      <c r="F271" s="166"/>
      <c r="G271" s="166"/>
      <c r="H271" s="166"/>
      <c r="I271" s="166"/>
      <c r="J271" s="166"/>
      <c r="K271" s="166"/>
      <c r="L271" s="167"/>
      <c r="M271" s="167"/>
      <c r="N271" s="167"/>
      <c r="O271" s="168"/>
    </row>
    <row r="272" spans="1:15" x14ac:dyDescent="0.2">
      <c r="A272" s="157" t="s">
        <v>129</v>
      </c>
      <c r="B272" s="158" t="s">
        <v>129</v>
      </c>
      <c r="C272" s="159">
        <v>0</v>
      </c>
      <c r="D272" s="160">
        <v>0</v>
      </c>
      <c r="E272" s="160">
        <v>0</v>
      </c>
      <c r="F272" s="160">
        <v>0</v>
      </c>
      <c r="G272" s="160">
        <v>0</v>
      </c>
      <c r="H272" s="160">
        <v>0</v>
      </c>
      <c r="I272" s="160">
        <v>0</v>
      </c>
      <c r="J272" s="160">
        <v>0</v>
      </c>
      <c r="K272" s="161">
        <v>0</v>
      </c>
      <c r="L272" s="162">
        <v>0</v>
      </c>
      <c r="M272" s="169">
        <v>0</v>
      </c>
      <c r="N272" s="163">
        <v>0</v>
      </c>
      <c r="O272" s="170"/>
    </row>
    <row r="273" spans="1:15" x14ac:dyDescent="0.2">
      <c r="A273" s="157" t="s">
        <v>41</v>
      </c>
      <c r="B273" s="158" t="s">
        <v>41</v>
      </c>
      <c r="C273" s="159">
        <v>0</v>
      </c>
      <c r="D273" s="160">
        <v>0</v>
      </c>
      <c r="E273" s="160">
        <v>0</v>
      </c>
      <c r="F273" s="160">
        <v>0</v>
      </c>
      <c r="G273" s="160">
        <v>0</v>
      </c>
      <c r="H273" s="160">
        <v>0</v>
      </c>
      <c r="I273" s="160">
        <v>0</v>
      </c>
      <c r="J273" s="160">
        <v>0</v>
      </c>
      <c r="K273" s="161">
        <v>0</v>
      </c>
      <c r="L273" s="162">
        <v>0</v>
      </c>
      <c r="M273" s="169">
        <v>0</v>
      </c>
      <c r="N273" s="163">
        <v>0</v>
      </c>
      <c r="O273" s="170"/>
    </row>
    <row r="274" spans="1:15" x14ac:dyDescent="0.2">
      <c r="A274" s="157" t="s">
        <v>126</v>
      </c>
      <c r="B274" s="158" t="s">
        <v>127</v>
      </c>
      <c r="C274" s="159">
        <v>0</v>
      </c>
      <c r="D274" s="160">
        <v>0</v>
      </c>
      <c r="E274" s="160">
        <v>0</v>
      </c>
      <c r="F274" s="160">
        <v>0</v>
      </c>
      <c r="G274" s="160">
        <v>0</v>
      </c>
      <c r="H274" s="160">
        <v>0</v>
      </c>
      <c r="I274" s="160">
        <v>0</v>
      </c>
      <c r="J274" s="160">
        <v>0</v>
      </c>
      <c r="K274" s="161">
        <v>0</v>
      </c>
      <c r="L274" s="162">
        <v>0</v>
      </c>
      <c r="M274" s="169">
        <v>0</v>
      </c>
      <c r="N274" s="163">
        <v>0</v>
      </c>
      <c r="O274" s="170"/>
    </row>
    <row r="275" spans="1:15" x14ac:dyDescent="0.2">
      <c r="A275" s="170"/>
      <c r="B275" s="170"/>
      <c r="C275" s="170"/>
      <c r="D275" s="170"/>
      <c r="E275" s="170"/>
      <c r="F275" s="170"/>
      <c r="G275" s="170"/>
      <c r="H275" s="170"/>
      <c r="I275" s="170"/>
      <c r="J275" s="170"/>
      <c r="K275" s="170"/>
      <c r="L275" s="171"/>
      <c r="M275" s="171"/>
      <c r="N275" s="171"/>
      <c r="O275" s="170"/>
    </row>
    <row r="276" spans="1:15" x14ac:dyDescent="0.2">
      <c r="A276" s="157" t="s">
        <v>42</v>
      </c>
      <c r="B276" s="158"/>
      <c r="C276" s="159">
        <v>874</v>
      </c>
      <c r="D276" s="160">
        <v>311.19300000000004</v>
      </c>
      <c r="E276" s="160">
        <v>1225099.48</v>
      </c>
      <c r="F276" s="160">
        <v>12136694.719999999</v>
      </c>
      <c r="G276" s="160">
        <v>300.04702000000003</v>
      </c>
      <c r="H276" s="160">
        <v>1196866.0959999999</v>
      </c>
      <c r="I276" s="160">
        <v>11872111.144000001</v>
      </c>
      <c r="J276" s="160">
        <v>0</v>
      </c>
      <c r="K276" s="161">
        <v>6885.4975151224389</v>
      </c>
      <c r="L276" s="162">
        <v>446632.94</v>
      </c>
      <c r="M276" s="169">
        <v>503978</v>
      </c>
      <c r="N276" s="163">
        <v>950610.94</v>
      </c>
      <c r="O276" s="170"/>
    </row>
    <row r="277" spans="1:15" x14ac:dyDescent="0.2">
      <c r="A277" s="172"/>
      <c r="B277" s="170"/>
      <c r="C277" s="170"/>
      <c r="D277" s="170"/>
      <c r="E277" s="170"/>
      <c r="F277" s="170"/>
      <c r="G277" s="170"/>
      <c r="H277" s="170"/>
      <c r="I277" s="170"/>
      <c r="J277" s="170"/>
      <c r="K277" s="170"/>
      <c r="L277" s="170"/>
      <c r="M277" s="170"/>
      <c r="N277" s="170"/>
      <c r="O277" s="170"/>
    </row>
    <row r="278" spans="1:15" x14ac:dyDescent="0.2">
      <c r="A278" s="173" t="s">
        <v>85</v>
      </c>
      <c r="B278" s="174" t="s">
        <v>84</v>
      </c>
      <c r="C278" s="175">
        <v>1.5385589538014754</v>
      </c>
      <c r="D278" s="176"/>
      <c r="E278" s="170"/>
      <c r="F278" s="170"/>
      <c r="G278" s="170"/>
      <c r="H278" s="170"/>
      <c r="I278" s="170"/>
      <c r="J278" s="170"/>
      <c r="K278" s="170"/>
      <c r="L278" s="170"/>
      <c r="M278" s="170"/>
      <c r="N278" s="170"/>
      <c r="O278" s="170"/>
    </row>
    <row r="279" spans="1:15" x14ac:dyDescent="0.2">
      <c r="A279" s="177"/>
      <c r="B279" s="178" t="s">
        <v>76</v>
      </c>
      <c r="C279" s="179">
        <v>1.4978743853763059</v>
      </c>
      <c r="D279" s="176"/>
      <c r="E279" s="170"/>
      <c r="F279" s="170"/>
      <c r="G279" s="170"/>
      <c r="H279" s="170"/>
      <c r="I279" s="170"/>
      <c r="J279" s="170"/>
      <c r="K279" s="170"/>
      <c r="L279" s="170"/>
      <c r="M279" s="170"/>
      <c r="N279" s="170"/>
      <c r="O279" s="170"/>
    </row>
    <row r="280" spans="1:15" x14ac:dyDescent="0.2">
      <c r="A280" s="180" t="s">
        <v>132</v>
      </c>
      <c r="B280" s="170"/>
      <c r="C280" s="170"/>
      <c r="D280" s="170"/>
      <c r="E280" s="170"/>
      <c r="F280" s="170"/>
      <c r="G280" s="170"/>
      <c r="H280" s="170"/>
      <c r="I280" s="170"/>
      <c r="J280" s="170"/>
      <c r="K280" s="170"/>
      <c r="L280" s="170"/>
      <c r="M280" s="170"/>
      <c r="N280" s="170"/>
      <c r="O280" s="170"/>
    </row>
    <row r="281" spans="1:15" x14ac:dyDescent="0.2">
      <c r="A281" s="373" t="s">
        <v>105</v>
      </c>
      <c r="B281" s="374"/>
      <c r="C281" s="397" t="s">
        <v>36</v>
      </c>
      <c r="D281" s="398"/>
      <c r="E281" s="398"/>
      <c r="F281" s="398"/>
      <c r="G281" s="398"/>
      <c r="H281" s="398"/>
      <c r="I281" s="398"/>
      <c r="J281" s="398"/>
      <c r="K281" s="373"/>
      <c r="L281" s="399" t="s">
        <v>0</v>
      </c>
      <c r="M281" s="400"/>
      <c r="N281" s="400"/>
      <c r="O281" s="400"/>
    </row>
    <row r="282" spans="1:15" ht="51" x14ac:dyDescent="0.2">
      <c r="A282" s="376" t="s">
        <v>37</v>
      </c>
      <c r="B282" s="376" t="s">
        <v>1</v>
      </c>
      <c r="C282" s="376" t="s">
        <v>38</v>
      </c>
      <c r="D282" s="377" t="s">
        <v>98</v>
      </c>
      <c r="E282" s="377" t="s">
        <v>91</v>
      </c>
      <c r="F282" s="377" t="s">
        <v>92</v>
      </c>
      <c r="G282" s="377" t="s">
        <v>93</v>
      </c>
      <c r="H282" s="377" t="s">
        <v>94</v>
      </c>
      <c r="I282" s="377" t="s">
        <v>95</v>
      </c>
      <c r="J282" s="377" t="s">
        <v>96</v>
      </c>
      <c r="K282" s="377" t="s">
        <v>43</v>
      </c>
      <c r="L282" s="376" t="s">
        <v>5</v>
      </c>
      <c r="M282" s="287" t="s">
        <v>6</v>
      </c>
      <c r="N282" s="378" t="s">
        <v>7</v>
      </c>
      <c r="O282" s="378" t="s">
        <v>82</v>
      </c>
    </row>
    <row r="283" spans="1:15" x14ac:dyDescent="0.2">
      <c r="A283" s="145" t="s">
        <v>20</v>
      </c>
      <c r="B283" s="146" t="s">
        <v>21</v>
      </c>
      <c r="C283" s="147">
        <v>0</v>
      </c>
      <c r="D283" s="148">
        <v>0</v>
      </c>
      <c r="E283" s="148">
        <v>0</v>
      </c>
      <c r="F283" s="148">
        <v>0</v>
      </c>
      <c r="G283" s="148">
        <v>0</v>
      </c>
      <c r="H283" s="148">
        <v>0</v>
      </c>
      <c r="I283" s="148">
        <v>0</v>
      </c>
      <c r="J283" s="148">
        <v>0</v>
      </c>
      <c r="K283" s="148">
        <v>0</v>
      </c>
      <c r="L283" s="149">
        <v>0</v>
      </c>
      <c r="M283" s="150">
        <v>0</v>
      </c>
      <c r="N283" s="151">
        <v>0</v>
      </c>
      <c r="O283" s="152">
        <v>0</v>
      </c>
    </row>
    <row r="284" spans="1:15" x14ac:dyDescent="0.2">
      <c r="A284" s="153" t="s">
        <v>123</v>
      </c>
      <c r="B284" s="146" t="s">
        <v>124</v>
      </c>
      <c r="C284" s="147">
        <v>0</v>
      </c>
      <c r="D284" s="148">
        <v>0</v>
      </c>
      <c r="E284" s="148">
        <v>0</v>
      </c>
      <c r="F284" s="148">
        <v>0</v>
      </c>
      <c r="G284" s="148">
        <v>0</v>
      </c>
      <c r="H284" s="148">
        <v>0</v>
      </c>
      <c r="I284" s="148">
        <v>0</v>
      </c>
      <c r="J284" s="148">
        <v>0</v>
      </c>
      <c r="K284" s="148">
        <v>0</v>
      </c>
      <c r="L284" s="149">
        <v>0</v>
      </c>
      <c r="M284" s="150">
        <v>0</v>
      </c>
      <c r="N284" s="154">
        <v>0</v>
      </c>
      <c r="O284" s="155">
        <v>0</v>
      </c>
    </row>
    <row r="285" spans="1:15" x14ac:dyDescent="0.2">
      <c r="A285" s="153" t="s">
        <v>39</v>
      </c>
      <c r="B285" s="146" t="s">
        <v>44</v>
      </c>
      <c r="C285" s="147">
        <v>0</v>
      </c>
      <c r="D285" s="148">
        <v>0</v>
      </c>
      <c r="E285" s="148">
        <v>0</v>
      </c>
      <c r="F285" s="148">
        <v>0</v>
      </c>
      <c r="G285" s="148">
        <v>0</v>
      </c>
      <c r="H285" s="148">
        <v>0</v>
      </c>
      <c r="I285" s="148">
        <v>0</v>
      </c>
      <c r="J285" s="148">
        <v>0</v>
      </c>
      <c r="K285" s="148">
        <v>0</v>
      </c>
      <c r="L285" s="149">
        <v>0</v>
      </c>
      <c r="M285" s="150">
        <v>0</v>
      </c>
      <c r="N285" s="154">
        <v>0</v>
      </c>
      <c r="O285" s="155">
        <v>0</v>
      </c>
    </row>
    <row r="286" spans="1:15" x14ac:dyDescent="0.2">
      <c r="A286" s="153" t="s">
        <v>10</v>
      </c>
      <c r="B286" s="146" t="s">
        <v>25</v>
      </c>
      <c r="C286" s="147">
        <v>0</v>
      </c>
      <c r="D286" s="148">
        <v>0</v>
      </c>
      <c r="E286" s="148">
        <v>0</v>
      </c>
      <c r="F286" s="148">
        <v>0</v>
      </c>
      <c r="G286" s="148">
        <v>0</v>
      </c>
      <c r="H286" s="148">
        <v>0</v>
      </c>
      <c r="I286" s="148">
        <v>0</v>
      </c>
      <c r="J286" s="148">
        <v>0</v>
      </c>
      <c r="K286" s="148">
        <v>0</v>
      </c>
      <c r="L286" s="149">
        <v>0</v>
      </c>
      <c r="M286" s="150">
        <v>0</v>
      </c>
      <c r="N286" s="154">
        <v>0</v>
      </c>
      <c r="O286" s="155">
        <v>0</v>
      </c>
    </row>
    <row r="287" spans="1:15" x14ac:dyDescent="0.2">
      <c r="A287" s="153" t="s">
        <v>20</v>
      </c>
      <c r="B287" s="146" t="s">
        <v>22</v>
      </c>
      <c r="C287" s="147">
        <v>0</v>
      </c>
      <c r="D287" s="148">
        <v>0</v>
      </c>
      <c r="E287" s="148">
        <v>0</v>
      </c>
      <c r="F287" s="148">
        <v>0</v>
      </c>
      <c r="G287" s="148">
        <v>0</v>
      </c>
      <c r="H287" s="148">
        <v>0</v>
      </c>
      <c r="I287" s="148">
        <v>0</v>
      </c>
      <c r="J287" s="148">
        <v>0</v>
      </c>
      <c r="K287" s="148">
        <v>0</v>
      </c>
      <c r="L287" s="149">
        <v>0</v>
      </c>
      <c r="M287" s="150">
        <v>0</v>
      </c>
      <c r="N287" s="154">
        <v>0</v>
      </c>
      <c r="O287" s="155">
        <v>0</v>
      </c>
    </row>
    <row r="288" spans="1:15" x14ac:dyDescent="0.2">
      <c r="A288" s="153" t="s">
        <v>23</v>
      </c>
      <c r="B288" s="146" t="s">
        <v>24</v>
      </c>
      <c r="C288" s="147">
        <v>0</v>
      </c>
      <c r="D288" s="148">
        <v>0</v>
      </c>
      <c r="E288" s="148">
        <v>0</v>
      </c>
      <c r="F288" s="148">
        <v>0</v>
      </c>
      <c r="G288" s="148">
        <v>0</v>
      </c>
      <c r="H288" s="148">
        <v>0</v>
      </c>
      <c r="I288" s="148">
        <v>0</v>
      </c>
      <c r="J288" s="148">
        <v>0</v>
      </c>
      <c r="K288" s="148">
        <v>0</v>
      </c>
      <c r="L288" s="149">
        <v>0</v>
      </c>
      <c r="M288" s="150">
        <v>0</v>
      </c>
      <c r="N288" s="154">
        <v>0</v>
      </c>
      <c r="O288" s="155">
        <v>0</v>
      </c>
    </row>
    <row r="289" spans="1:15" x14ac:dyDescent="0.2">
      <c r="A289" s="153" t="s">
        <v>10</v>
      </c>
      <c r="B289" s="146" t="s">
        <v>26</v>
      </c>
      <c r="C289" s="147">
        <v>0</v>
      </c>
      <c r="D289" s="148">
        <v>0</v>
      </c>
      <c r="E289" s="148">
        <v>0</v>
      </c>
      <c r="F289" s="148">
        <v>0</v>
      </c>
      <c r="G289" s="148">
        <v>0</v>
      </c>
      <c r="H289" s="148">
        <v>0</v>
      </c>
      <c r="I289" s="148">
        <v>0</v>
      </c>
      <c r="J289" s="148">
        <v>0</v>
      </c>
      <c r="K289" s="148">
        <v>0</v>
      </c>
      <c r="L289" s="149">
        <v>0</v>
      </c>
      <c r="M289" s="150">
        <v>0</v>
      </c>
      <c r="N289" s="154">
        <v>0</v>
      </c>
      <c r="O289" s="155">
        <v>0</v>
      </c>
    </row>
    <row r="290" spans="1:15" x14ac:dyDescent="0.2">
      <c r="A290" s="153" t="s">
        <v>14</v>
      </c>
      <c r="B290" s="146" t="s">
        <v>28</v>
      </c>
      <c r="C290" s="147">
        <v>0</v>
      </c>
      <c r="D290" s="148">
        <v>0</v>
      </c>
      <c r="E290" s="148">
        <v>0</v>
      </c>
      <c r="F290" s="148">
        <v>0</v>
      </c>
      <c r="G290" s="148">
        <v>0</v>
      </c>
      <c r="H290" s="148">
        <v>0</v>
      </c>
      <c r="I290" s="148">
        <v>0</v>
      </c>
      <c r="J290" s="148">
        <v>0</v>
      </c>
      <c r="K290" s="148">
        <v>0</v>
      </c>
      <c r="L290" s="149">
        <v>0</v>
      </c>
      <c r="M290" s="150">
        <v>0</v>
      </c>
      <c r="N290" s="154">
        <v>0</v>
      </c>
      <c r="O290" s="155">
        <v>0</v>
      </c>
    </row>
    <row r="291" spans="1:15" x14ac:dyDescent="0.2">
      <c r="A291" s="153" t="s">
        <v>29</v>
      </c>
      <c r="B291" s="146" t="s">
        <v>30</v>
      </c>
      <c r="C291" s="147">
        <v>0</v>
      </c>
      <c r="D291" s="148">
        <v>0</v>
      </c>
      <c r="E291" s="148">
        <v>0</v>
      </c>
      <c r="F291" s="148">
        <v>0</v>
      </c>
      <c r="G291" s="148">
        <v>0</v>
      </c>
      <c r="H291" s="148">
        <v>0</v>
      </c>
      <c r="I291" s="148">
        <v>0</v>
      </c>
      <c r="J291" s="148">
        <v>0</v>
      </c>
      <c r="K291" s="148">
        <v>0</v>
      </c>
      <c r="L291" s="149">
        <v>0</v>
      </c>
      <c r="M291" s="150">
        <v>0</v>
      </c>
      <c r="N291" s="154">
        <v>0</v>
      </c>
      <c r="O291" s="155">
        <v>0</v>
      </c>
    </row>
    <row r="292" spans="1:15" x14ac:dyDescent="0.2">
      <c r="A292" s="153" t="s">
        <v>18</v>
      </c>
      <c r="B292" s="146" t="s">
        <v>31</v>
      </c>
      <c r="C292" s="147">
        <v>0</v>
      </c>
      <c r="D292" s="148">
        <v>0</v>
      </c>
      <c r="E292" s="148">
        <v>0</v>
      </c>
      <c r="F292" s="148">
        <v>0</v>
      </c>
      <c r="G292" s="148">
        <v>0</v>
      </c>
      <c r="H292" s="148">
        <v>0</v>
      </c>
      <c r="I292" s="148">
        <v>0</v>
      </c>
      <c r="J292" s="148">
        <v>0</v>
      </c>
      <c r="K292" s="148">
        <v>0</v>
      </c>
      <c r="L292" s="149">
        <v>0</v>
      </c>
      <c r="M292" s="150">
        <v>0</v>
      </c>
      <c r="N292" s="154">
        <v>0</v>
      </c>
      <c r="O292" s="155">
        <v>0</v>
      </c>
    </row>
    <row r="293" spans="1:15" x14ac:dyDescent="0.2">
      <c r="A293" s="153" t="s">
        <v>10</v>
      </c>
      <c r="B293" s="146" t="s">
        <v>27</v>
      </c>
      <c r="C293" s="147">
        <v>0</v>
      </c>
      <c r="D293" s="148">
        <v>0</v>
      </c>
      <c r="E293" s="148">
        <v>0</v>
      </c>
      <c r="F293" s="148">
        <v>0</v>
      </c>
      <c r="G293" s="148">
        <v>0</v>
      </c>
      <c r="H293" s="148">
        <v>0</v>
      </c>
      <c r="I293" s="148">
        <v>0</v>
      </c>
      <c r="J293" s="148">
        <v>0</v>
      </c>
      <c r="K293" s="148">
        <v>0</v>
      </c>
      <c r="L293" s="149">
        <v>0</v>
      </c>
      <c r="M293" s="150">
        <v>0</v>
      </c>
      <c r="N293" s="154">
        <v>0</v>
      </c>
      <c r="O293" s="155">
        <v>0</v>
      </c>
    </row>
    <row r="294" spans="1:15" x14ac:dyDescent="0.2">
      <c r="A294" s="153" t="s">
        <v>33</v>
      </c>
      <c r="B294" s="146" t="s">
        <v>34</v>
      </c>
      <c r="C294" s="147">
        <v>0</v>
      </c>
      <c r="D294" s="148">
        <v>0</v>
      </c>
      <c r="E294" s="148">
        <v>0</v>
      </c>
      <c r="F294" s="148">
        <v>0</v>
      </c>
      <c r="G294" s="148">
        <v>0</v>
      </c>
      <c r="H294" s="148">
        <v>0</v>
      </c>
      <c r="I294" s="148">
        <v>0</v>
      </c>
      <c r="J294" s="148">
        <v>0</v>
      </c>
      <c r="K294" s="148">
        <v>0</v>
      </c>
      <c r="L294" s="149">
        <v>0</v>
      </c>
      <c r="M294" s="150">
        <v>0</v>
      </c>
      <c r="N294" s="154">
        <v>0</v>
      </c>
      <c r="O294" s="155">
        <v>0</v>
      </c>
    </row>
    <row r="295" spans="1:15" x14ac:dyDescent="0.2">
      <c r="A295" s="153" t="s">
        <v>123</v>
      </c>
      <c r="B295" s="146" t="s">
        <v>125</v>
      </c>
      <c r="C295" s="147">
        <v>0</v>
      </c>
      <c r="D295" s="148">
        <v>0</v>
      </c>
      <c r="E295" s="148">
        <v>0</v>
      </c>
      <c r="F295" s="148">
        <v>0</v>
      </c>
      <c r="G295" s="148">
        <v>0</v>
      </c>
      <c r="H295" s="148">
        <v>0</v>
      </c>
      <c r="I295" s="148">
        <v>0</v>
      </c>
      <c r="J295" s="148">
        <v>0</v>
      </c>
      <c r="K295" s="148">
        <v>0</v>
      </c>
      <c r="L295" s="149">
        <v>0</v>
      </c>
      <c r="M295" s="150">
        <v>0</v>
      </c>
      <c r="N295" s="154">
        <v>0</v>
      </c>
      <c r="O295" s="155">
        <v>0</v>
      </c>
    </row>
    <row r="296" spans="1:15" x14ac:dyDescent="0.2">
      <c r="A296" s="153" t="s">
        <v>39</v>
      </c>
      <c r="B296" s="146" t="s">
        <v>88</v>
      </c>
      <c r="C296" s="147">
        <v>0</v>
      </c>
      <c r="D296" s="148">
        <v>0</v>
      </c>
      <c r="E296" s="148">
        <v>0</v>
      </c>
      <c r="F296" s="148">
        <v>0</v>
      </c>
      <c r="G296" s="148">
        <v>0</v>
      </c>
      <c r="H296" s="148">
        <v>0</v>
      </c>
      <c r="I296" s="148">
        <v>0</v>
      </c>
      <c r="J296" s="148">
        <v>0</v>
      </c>
      <c r="K296" s="148">
        <v>0</v>
      </c>
      <c r="L296" s="149">
        <v>0</v>
      </c>
      <c r="M296" s="150">
        <v>0</v>
      </c>
      <c r="N296" s="154">
        <v>0</v>
      </c>
      <c r="O296" s="155">
        <v>0</v>
      </c>
    </row>
    <row r="297" spans="1:15" x14ac:dyDescent="0.2">
      <c r="A297" s="153" t="s">
        <v>8</v>
      </c>
      <c r="B297" s="146" t="s">
        <v>9</v>
      </c>
      <c r="C297" s="147">
        <v>0</v>
      </c>
      <c r="D297" s="148">
        <v>0</v>
      </c>
      <c r="E297" s="148">
        <v>0</v>
      </c>
      <c r="F297" s="148">
        <v>0</v>
      </c>
      <c r="G297" s="148">
        <v>0</v>
      </c>
      <c r="H297" s="148">
        <v>0</v>
      </c>
      <c r="I297" s="148">
        <v>0</v>
      </c>
      <c r="J297" s="148">
        <v>0</v>
      </c>
      <c r="K297" s="148">
        <v>0</v>
      </c>
      <c r="L297" s="149">
        <v>0</v>
      </c>
      <c r="M297" s="150">
        <v>0</v>
      </c>
      <c r="N297" s="154">
        <v>0</v>
      </c>
      <c r="O297" s="155">
        <v>0</v>
      </c>
    </row>
    <row r="298" spans="1:15" x14ac:dyDescent="0.2">
      <c r="A298" s="153" t="s">
        <v>10</v>
      </c>
      <c r="B298" s="146" t="s">
        <v>11</v>
      </c>
      <c r="C298" s="147">
        <v>0</v>
      </c>
      <c r="D298" s="148">
        <v>0</v>
      </c>
      <c r="E298" s="148">
        <v>0</v>
      </c>
      <c r="F298" s="148">
        <v>0</v>
      </c>
      <c r="G298" s="148">
        <v>0</v>
      </c>
      <c r="H298" s="148">
        <v>0</v>
      </c>
      <c r="I298" s="148">
        <v>0</v>
      </c>
      <c r="J298" s="148">
        <v>0</v>
      </c>
      <c r="K298" s="148">
        <v>0</v>
      </c>
      <c r="L298" s="149">
        <v>0</v>
      </c>
      <c r="M298" s="150">
        <v>0</v>
      </c>
      <c r="N298" s="154">
        <v>0</v>
      </c>
      <c r="O298" s="155">
        <v>0</v>
      </c>
    </row>
    <row r="299" spans="1:15" x14ac:dyDescent="0.2">
      <c r="A299" s="153" t="s">
        <v>10</v>
      </c>
      <c r="B299" s="146" t="s">
        <v>12</v>
      </c>
      <c r="C299" s="147">
        <v>0</v>
      </c>
      <c r="D299" s="148">
        <v>0</v>
      </c>
      <c r="E299" s="148">
        <v>0</v>
      </c>
      <c r="F299" s="148">
        <v>0</v>
      </c>
      <c r="G299" s="148">
        <v>0</v>
      </c>
      <c r="H299" s="148">
        <v>0</v>
      </c>
      <c r="I299" s="148">
        <v>0</v>
      </c>
      <c r="J299" s="148">
        <v>0</v>
      </c>
      <c r="K299" s="148">
        <v>0</v>
      </c>
      <c r="L299" s="149">
        <v>0</v>
      </c>
      <c r="M299" s="150">
        <v>0</v>
      </c>
      <c r="N299" s="154">
        <v>0</v>
      </c>
      <c r="O299" s="155">
        <v>0</v>
      </c>
    </row>
    <row r="300" spans="1:15" x14ac:dyDescent="0.2">
      <c r="A300" s="153" t="s">
        <v>14</v>
      </c>
      <c r="B300" s="146" t="s">
        <v>15</v>
      </c>
      <c r="C300" s="147">
        <v>218</v>
      </c>
      <c r="D300" s="148">
        <v>0</v>
      </c>
      <c r="E300" s="148">
        <v>34222.399999999994</v>
      </c>
      <c r="F300" s="148">
        <v>190384</v>
      </c>
      <c r="G300" s="148">
        <v>0</v>
      </c>
      <c r="H300" s="148">
        <v>27377.920000000002</v>
      </c>
      <c r="I300" s="148">
        <v>152307.20000000001</v>
      </c>
      <c r="J300" s="148">
        <v>0</v>
      </c>
      <c r="K300" s="148">
        <v>90.207638923818877</v>
      </c>
      <c r="L300" s="149">
        <v>4777.9799999999996</v>
      </c>
      <c r="M300" s="150">
        <v>3000</v>
      </c>
      <c r="N300" s="154">
        <v>7777.98</v>
      </c>
      <c r="O300" s="155">
        <v>0.06</v>
      </c>
    </row>
    <row r="301" spans="1:15" x14ac:dyDescent="0.2">
      <c r="A301" s="153" t="s">
        <v>8</v>
      </c>
      <c r="B301" s="146" t="s">
        <v>16</v>
      </c>
      <c r="C301" s="147">
        <v>0</v>
      </c>
      <c r="D301" s="148">
        <v>0</v>
      </c>
      <c r="E301" s="148">
        <v>0</v>
      </c>
      <c r="F301" s="148">
        <v>0</v>
      </c>
      <c r="G301" s="148">
        <v>0</v>
      </c>
      <c r="H301" s="148">
        <v>0</v>
      </c>
      <c r="I301" s="148">
        <v>0</v>
      </c>
      <c r="J301" s="148">
        <v>0</v>
      </c>
      <c r="K301" s="148">
        <v>0</v>
      </c>
      <c r="L301" s="149">
        <v>0</v>
      </c>
      <c r="M301" s="150">
        <v>0</v>
      </c>
      <c r="N301" s="154">
        <v>0</v>
      </c>
      <c r="O301" s="155">
        <v>0</v>
      </c>
    </row>
    <row r="302" spans="1:15" x14ac:dyDescent="0.2">
      <c r="A302" s="153" t="s">
        <v>8</v>
      </c>
      <c r="B302" s="146" t="s">
        <v>87</v>
      </c>
      <c r="C302" s="147">
        <v>0</v>
      </c>
      <c r="D302" s="148">
        <v>0</v>
      </c>
      <c r="E302" s="148">
        <v>0</v>
      </c>
      <c r="F302" s="148">
        <v>0</v>
      </c>
      <c r="G302" s="148">
        <v>0</v>
      </c>
      <c r="H302" s="148">
        <v>0</v>
      </c>
      <c r="I302" s="148">
        <v>0</v>
      </c>
      <c r="J302" s="148">
        <v>0</v>
      </c>
      <c r="K302" s="148">
        <v>0</v>
      </c>
      <c r="L302" s="149">
        <v>0</v>
      </c>
      <c r="M302" s="150">
        <v>0</v>
      </c>
      <c r="N302" s="154">
        <v>0</v>
      </c>
      <c r="O302" s="155">
        <v>0</v>
      </c>
    </row>
    <row r="303" spans="1:15" x14ac:dyDescent="0.2">
      <c r="A303" s="153" t="s">
        <v>8</v>
      </c>
      <c r="B303" s="146" t="s">
        <v>17</v>
      </c>
      <c r="C303" s="147">
        <v>0</v>
      </c>
      <c r="D303" s="148">
        <v>0</v>
      </c>
      <c r="E303" s="148">
        <v>0</v>
      </c>
      <c r="F303" s="148">
        <v>0</v>
      </c>
      <c r="G303" s="148">
        <v>0</v>
      </c>
      <c r="H303" s="148">
        <v>0</v>
      </c>
      <c r="I303" s="148">
        <v>0</v>
      </c>
      <c r="J303" s="148">
        <v>0</v>
      </c>
      <c r="K303" s="148">
        <v>0</v>
      </c>
      <c r="L303" s="149">
        <v>0</v>
      </c>
      <c r="M303" s="150">
        <v>0</v>
      </c>
      <c r="N303" s="154">
        <v>0</v>
      </c>
      <c r="O303" s="155">
        <v>0</v>
      </c>
    </row>
    <row r="304" spans="1:15" x14ac:dyDescent="0.2">
      <c r="A304" s="153" t="s">
        <v>18</v>
      </c>
      <c r="B304" s="146" t="s">
        <v>19</v>
      </c>
      <c r="C304" s="147">
        <v>0</v>
      </c>
      <c r="D304" s="148">
        <v>0</v>
      </c>
      <c r="E304" s="148">
        <v>0</v>
      </c>
      <c r="F304" s="148">
        <v>0</v>
      </c>
      <c r="G304" s="148">
        <v>0</v>
      </c>
      <c r="H304" s="148">
        <v>0</v>
      </c>
      <c r="I304" s="148">
        <v>0</v>
      </c>
      <c r="J304" s="148">
        <v>0</v>
      </c>
      <c r="K304" s="148">
        <v>0</v>
      </c>
      <c r="L304" s="149">
        <v>0</v>
      </c>
      <c r="M304" s="150">
        <v>0</v>
      </c>
      <c r="N304" s="154">
        <v>0</v>
      </c>
      <c r="O304" s="155">
        <v>0</v>
      </c>
    </row>
    <row r="305" spans="1:15" x14ac:dyDescent="0.2">
      <c r="A305" s="153" t="s">
        <v>10</v>
      </c>
      <c r="B305" s="146" t="s">
        <v>13</v>
      </c>
      <c r="C305" s="147">
        <v>0</v>
      </c>
      <c r="D305" s="148">
        <v>0</v>
      </c>
      <c r="E305" s="148">
        <v>0</v>
      </c>
      <c r="F305" s="148">
        <v>0</v>
      </c>
      <c r="G305" s="148">
        <v>0</v>
      </c>
      <c r="H305" s="148">
        <v>0</v>
      </c>
      <c r="I305" s="148">
        <v>0</v>
      </c>
      <c r="J305" s="148">
        <v>0</v>
      </c>
      <c r="K305" s="148">
        <v>0</v>
      </c>
      <c r="L305" s="149">
        <v>0</v>
      </c>
      <c r="M305" s="150">
        <v>0</v>
      </c>
      <c r="N305" s="154">
        <v>0</v>
      </c>
      <c r="O305" s="155">
        <v>0</v>
      </c>
    </row>
    <row r="306" spans="1:15" x14ac:dyDescent="0.2">
      <c r="A306" s="153" t="s">
        <v>33</v>
      </c>
      <c r="B306" s="146" t="s">
        <v>136</v>
      </c>
      <c r="C306" s="147">
        <v>0</v>
      </c>
      <c r="D306" s="148">
        <v>0</v>
      </c>
      <c r="E306" s="148">
        <v>0</v>
      </c>
      <c r="F306" s="148">
        <v>0</v>
      </c>
      <c r="G306" s="148">
        <v>0</v>
      </c>
      <c r="H306" s="148">
        <v>0</v>
      </c>
      <c r="I306" s="148">
        <v>0</v>
      </c>
      <c r="J306" s="148">
        <v>0</v>
      </c>
      <c r="K306" s="148">
        <v>0</v>
      </c>
      <c r="L306" s="149">
        <v>0</v>
      </c>
      <c r="M306" s="150">
        <v>0</v>
      </c>
      <c r="N306" s="154">
        <v>0</v>
      </c>
      <c r="O306" s="155">
        <v>0</v>
      </c>
    </row>
    <row r="307" spans="1:15" x14ac:dyDescent="0.2">
      <c r="A307" s="156" t="s">
        <v>130</v>
      </c>
      <c r="B307" s="146" t="s">
        <v>130</v>
      </c>
      <c r="C307" s="147">
        <v>0</v>
      </c>
      <c r="D307" s="148">
        <v>0</v>
      </c>
      <c r="E307" s="148">
        <v>0</v>
      </c>
      <c r="F307" s="148">
        <v>0</v>
      </c>
      <c r="G307" s="148">
        <v>0</v>
      </c>
      <c r="H307" s="148">
        <v>0</v>
      </c>
      <c r="I307" s="148">
        <v>0</v>
      </c>
      <c r="J307" s="148">
        <v>0</v>
      </c>
      <c r="K307" s="148">
        <v>0</v>
      </c>
      <c r="L307" s="149">
        <v>0</v>
      </c>
      <c r="M307" s="150">
        <v>0</v>
      </c>
      <c r="N307" s="154">
        <v>0</v>
      </c>
      <c r="O307" s="155">
        <v>0</v>
      </c>
    </row>
    <row r="308" spans="1:15" x14ac:dyDescent="0.2">
      <c r="A308" s="156" t="s">
        <v>131</v>
      </c>
      <c r="B308" s="146" t="s">
        <v>131</v>
      </c>
      <c r="C308" s="147">
        <v>0</v>
      </c>
      <c r="D308" s="148">
        <v>0</v>
      </c>
      <c r="E308" s="148">
        <v>0</v>
      </c>
      <c r="F308" s="148">
        <v>0</v>
      </c>
      <c r="G308" s="148">
        <v>0</v>
      </c>
      <c r="H308" s="148">
        <v>0</v>
      </c>
      <c r="I308" s="148">
        <v>0</v>
      </c>
      <c r="J308" s="148">
        <v>0</v>
      </c>
      <c r="K308" s="148">
        <v>0</v>
      </c>
      <c r="L308" s="149">
        <v>0</v>
      </c>
      <c r="M308" s="150">
        <v>0</v>
      </c>
      <c r="N308" s="154">
        <v>0</v>
      </c>
      <c r="O308" s="155">
        <v>0</v>
      </c>
    </row>
    <row r="309" spans="1:15" x14ac:dyDescent="0.2">
      <c r="A309" s="153" t="s">
        <v>32</v>
      </c>
      <c r="B309" s="146" t="s">
        <v>32</v>
      </c>
      <c r="C309" s="147">
        <v>0</v>
      </c>
      <c r="D309" s="148">
        <v>0</v>
      </c>
      <c r="E309" s="148">
        <v>0</v>
      </c>
      <c r="F309" s="148">
        <v>0</v>
      </c>
      <c r="G309" s="148">
        <v>0</v>
      </c>
      <c r="H309" s="148">
        <v>0</v>
      </c>
      <c r="I309" s="148">
        <v>0</v>
      </c>
      <c r="J309" s="148">
        <v>0</v>
      </c>
      <c r="K309" s="148">
        <v>0</v>
      </c>
      <c r="L309" s="149">
        <v>0</v>
      </c>
      <c r="M309" s="150">
        <v>0</v>
      </c>
      <c r="N309" s="154">
        <v>0</v>
      </c>
      <c r="O309" s="155">
        <v>0</v>
      </c>
    </row>
    <row r="310" spans="1:15" x14ac:dyDescent="0.2">
      <c r="A310" s="157" t="s">
        <v>40</v>
      </c>
      <c r="B310" s="158"/>
      <c r="C310" s="159">
        <v>218</v>
      </c>
      <c r="D310" s="160">
        <v>0</v>
      </c>
      <c r="E310" s="160">
        <v>34222.399999999994</v>
      </c>
      <c r="F310" s="160">
        <v>190384</v>
      </c>
      <c r="G310" s="160">
        <v>0</v>
      </c>
      <c r="H310" s="160">
        <v>27377.920000000002</v>
      </c>
      <c r="I310" s="160">
        <v>152307.20000000001</v>
      </c>
      <c r="J310" s="160">
        <v>0</v>
      </c>
      <c r="K310" s="161">
        <v>90.207638923818877</v>
      </c>
      <c r="L310" s="162">
        <v>4777.9799999999996</v>
      </c>
      <c r="M310" s="162">
        <v>3000</v>
      </c>
      <c r="N310" s="163">
        <v>7777.98</v>
      </c>
      <c r="O310" s="164">
        <v>0.06</v>
      </c>
    </row>
    <row r="311" spans="1:15" x14ac:dyDescent="0.2">
      <c r="A311" s="165"/>
      <c r="B311" s="165"/>
      <c r="C311" s="166"/>
      <c r="D311" s="166"/>
      <c r="E311" s="166"/>
      <c r="F311" s="166"/>
      <c r="G311" s="166"/>
      <c r="H311" s="166"/>
      <c r="I311" s="166"/>
      <c r="J311" s="166"/>
      <c r="K311" s="166"/>
      <c r="L311" s="167"/>
      <c r="M311" s="167"/>
      <c r="N311" s="167"/>
      <c r="O311" s="168"/>
    </row>
    <row r="312" spans="1:15" x14ac:dyDescent="0.2">
      <c r="A312" s="157" t="s">
        <v>129</v>
      </c>
      <c r="B312" s="158" t="s">
        <v>129</v>
      </c>
      <c r="C312" s="159">
        <v>0</v>
      </c>
      <c r="D312" s="160">
        <v>0</v>
      </c>
      <c r="E312" s="160">
        <v>0</v>
      </c>
      <c r="F312" s="160">
        <v>0</v>
      </c>
      <c r="G312" s="160">
        <v>0</v>
      </c>
      <c r="H312" s="160">
        <v>0</v>
      </c>
      <c r="I312" s="160">
        <v>0</v>
      </c>
      <c r="J312" s="160">
        <v>0</v>
      </c>
      <c r="K312" s="161">
        <v>0</v>
      </c>
      <c r="L312" s="162">
        <v>0</v>
      </c>
      <c r="M312" s="169">
        <v>0</v>
      </c>
      <c r="N312" s="163">
        <v>0</v>
      </c>
      <c r="O312" s="170"/>
    </row>
    <row r="313" spans="1:15" x14ac:dyDescent="0.2">
      <c r="A313" s="157" t="s">
        <v>41</v>
      </c>
      <c r="B313" s="158" t="s">
        <v>41</v>
      </c>
      <c r="C313" s="159">
        <v>0</v>
      </c>
      <c r="D313" s="160">
        <v>0</v>
      </c>
      <c r="E313" s="160">
        <v>0</v>
      </c>
      <c r="F313" s="160">
        <v>0</v>
      </c>
      <c r="G313" s="160">
        <v>0</v>
      </c>
      <c r="H313" s="160">
        <v>0</v>
      </c>
      <c r="I313" s="160">
        <v>0</v>
      </c>
      <c r="J313" s="160">
        <v>0</v>
      </c>
      <c r="K313" s="161">
        <v>0</v>
      </c>
      <c r="L313" s="162">
        <v>0</v>
      </c>
      <c r="M313" s="169">
        <v>0</v>
      </c>
      <c r="N313" s="163">
        <v>0</v>
      </c>
      <c r="O313" s="170"/>
    </row>
    <row r="314" spans="1:15" x14ac:dyDescent="0.2">
      <c r="A314" s="157" t="s">
        <v>126</v>
      </c>
      <c r="B314" s="158" t="s">
        <v>127</v>
      </c>
      <c r="C314" s="159">
        <v>0</v>
      </c>
      <c r="D314" s="160">
        <v>0</v>
      </c>
      <c r="E314" s="160">
        <v>0</v>
      </c>
      <c r="F314" s="160">
        <v>0</v>
      </c>
      <c r="G314" s="160">
        <v>0</v>
      </c>
      <c r="H314" s="160">
        <v>0</v>
      </c>
      <c r="I314" s="160">
        <v>0</v>
      </c>
      <c r="J314" s="160">
        <v>0</v>
      </c>
      <c r="K314" s="161">
        <v>0</v>
      </c>
      <c r="L314" s="162">
        <v>0</v>
      </c>
      <c r="M314" s="169">
        <v>0</v>
      </c>
      <c r="N314" s="163">
        <v>0</v>
      </c>
      <c r="O314" s="170"/>
    </row>
    <row r="315" spans="1:15" x14ac:dyDescent="0.2">
      <c r="A315" s="170"/>
      <c r="B315" s="170"/>
      <c r="C315" s="170"/>
      <c r="D315" s="170"/>
      <c r="E315" s="170"/>
      <c r="F315" s="170"/>
      <c r="G315" s="170"/>
      <c r="H315" s="170"/>
      <c r="I315" s="170"/>
      <c r="J315" s="170"/>
      <c r="K315" s="170"/>
      <c r="L315" s="171"/>
      <c r="M315" s="171"/>
      <c r="N315" s="171"/>
      <c r="O315" s="170"/>
    </row>
    <row r="316" spans="1:15" x14ac:dyDescent="0.2">
      <c r="A316" s="157" t="s">
        <v>42</v>
      </c>
      <c r="B316" s="158"/>
      <c r="C316" s="159">
        <v>218</v>
      </c>
      <c r="D316" s="160">
        <v>0</v>
      </c>
      <c r="E316" s="160">
        <v>34222.399999999994</v>
      </c>
      <c r="F316" s="160">
        <v>190384</v>
      </c>
      <c r="G316" s="160">
        <v>0</v>
      </c>
      <c r="H316" s="160">
        <v>27377.920000000002</v>
      </c>
      <c r="I316" s="160">
        <v>152307.20000000001</v>
      </c>
      <c r="J316" s="160">
        <v>0</v>
      </c>
      <c r="K316" s="161">
        <v>90.207638923818877</v>
      </c>
      <c r="L316" s="162">
        <v>4777.9799999999996</v>
      </c>
      <c r="M316" s="169">
        <v>3000</v>
      </c>
      <c r="N316" s="163">
        <v>7777.98</v>
      </c>
      <c r="O316" s="170"/>
    </row>
    <row r="317" spans="1:15" x14ac:dyDescent="0.2">
      <c r="A317" s="172"/>
      <c r="B317" s="170"/>
      <c r="C317" s="170"/>
      <c r="D317" s="170"/>
      <c r="E317" s="170"/>
      <c r="F317" s="170"/>
      <c r="G317" s="170"/>
      <c r="H317" s="170"/>
      <c r="I317" s="170"/>
      <c r="J317" s="170"/>
      <c r="K317" s="170"/>
      <c r="L317" s="170"/>
      <c r="M317" s="170"/>
      <c r="N317" s="170"/>
      <c r="O317" s="170"/>
    </row>
    <row r="318" spans="1:15" x14ac:dyDescent="0.2">
      <c r="A318" s="173" t="s">
        <v>85</v>
      </c>
      <c r="B318" s="174" t="s">
        <v>84</v>
      </c>
      <c r="C318" s="175">
        <v>2.5594217363196718</v>
      </c>
      <c r="D318" s="176"/>
      <c r="E318" s="170"/>
      <c r="F318" s="170"/>
      <c r="G318" s="170"/>
      <c r="H318" s="170"/>
      <c r="I318" s="170"/>
      <c r="J318" s="170"/>
      <c r="K318" s="170"/>
      <c r="L318" s="170"/>
      <c r="M318" s="170"/>
      <c r="N318" s="170"/>
      <c r="O318" s="170"/>
    </row>
    <row r="319" spans="1:15" x14ac:dyDescent="0.2">
      <c r="A319" s="177"/>
      <c r="B319" s="178" t="s">
        <v>76</v>
      </c>
      <c r="C319" s="179">
        <v>2.5892161407400134</v>
      </c>
      <c r="D319" s="176"/>
      <c r="E319" s="170"/>
      <c r="F319" s="170"/>
      <c r="G319" s="170"/>
      <c r="H319" s="170"/>
      <c r="I319" s="170"/>
      <c r="J319" s="170"/>
      <c r="K319" s="170"/>
      <c r="L319" s="170"/>
      <c r="M319" s="170"/>
      <c r="N319" s="170"/>
      <c r="O319" s="170"/>
    </row>
    <row r="320" spans="1:15" x14ac:dyDescent="0.2">
      <c r="A320" s="180" t="s">
        <v>132</v>
      </c>
      <c r="B320" s="170"/>
      <c r="C320" s="170"/>
      <c r="D320" s="170"/>
      <c r="E320" s="170"/>
      <c r="F320" s="170"/>
      <c r="G320" s="170"/>
      <c r="H320" s="170"/>
      <c r="I320" s="170"/>
      <c r="J320" s="170"/>
      <c r="K320" s="170"/>
      <c r="L320" s="170"/>
      <c r="M320" s="170"/>
      <c r="N320" s="170"/>
      <c r="O320" s="170"/>
    </row>
    <row r="321" spans="1:15" x14ac:dyDescent="0.2">
      <c r="A321" s="373" t="s">
        <v>52</v>
      </c>
      <c r="B321" s="374"/>
      <c r="C321" s="397" t="s">
        <v>36</v>
      </c>
      <c r="D321" s="398"/>
      <c r="E321" s="398"/>
      <c r="F321" s="398"/>
      <c r="G321" s="398"/>
      <c r="H321" s="398"/>
      <c r="I321" s="398"/>
      <c r="J321" s="398"/>
      <c r="K321" s="373"/>
      <c r="L321" s="399" t="s">
        <v>0</v>
      </c>
      <c r="M321" s="400"/>
      <c r="N321" s="400"/>
      <c r="O321" s="400"/>
    </row>
    <row r="322" spans="1:15" ht="51" x14ac:dyDescent="0.2">
      <c r="A322" s="376" t="s">
        <v>37</v>
      </c>
      <c r="B322" s="376" t="s">
        <v>1</v>
      </c>
      <c r="C322" s="376" t="s">
        <v>38</v>
      </c>
      <c r="D322" s="377" t="s">
        <v>98</v>
      </c>
      <c r="E322" s="377" t="s">
        <v>91</v>
      </c>
      <c r="F322" s="377" t="s">
        <v>92</v>
      </c>
      <c r="G322" s="377" t="s">
        <v>93</v>
      </c>
      <c r="H322" s="377" t="s">
        <v>94</v>
      </c>
      <c r="I322" s="377" t="s">
        <v>95</v>
      </c>
      <c r="J322" s="377" t="s">
        <v>96</v>
      </c>
      <c r="K322" s="377" t="s">
        <v>43</v>
      </c>
      <c r="L322" s="376" t="s">
        <v>5</v>
      </c>
      <c r="M322" s="287" t="s">
        <v>6</v>
      </c>
      <c r="N322" s="378" t="s">
        <v>7</v>
      </c>
      <c r="O322" s="378" t="s">
        <v>82</v>
      </c>
    </row>
    <row r="323" spans="1:15" x14ac:dyDescent="0.2">
      <c r="A323" s="145" t="s">
        <v>20</v>
      </c>
      <c r="B323" s="146" t="s">
        <v>21</v>
      </c>
      <c r="C323" s="147">
        <v>236</v>
      </c>
      <c r="D323" s="148">
        <v>0</v>
      </c>
      <c r="E323" s="148">
        <v>20341</v>
      </c>
      <c r="F323" s="148">
        <v>223751</v>
      </c>
      <c r="G323" s="148">
        <v>0</v>
      </c>
      <c r="H323" s="148">
        <v>6305.71</v>
      </c>
      <c r="I323" s="148">
        <v>69362.81</v>
      </c>
      <c r="J323" s="148">
        <v>0</v>
      </c>
      <c r="K323" s="148">
        <v>41.293720531028285</v>
      </c>
      <c r="L323" s="149">
        <v>15559.48</v>
      </c>
      <c r="M323" s="150">
        <v>125.15</v>
      </c>
      <c r="N323" s="151">
        <v>15684.63</v>
      </c>
      <c r="O323" s="152">
        <v>0.3</v>
      </c>
    </row>
    <row r="324" spans="1:15" x14ac:dyDescent="0.2">
      <c r="A324" s="153" t="s">
        <v>123</v>
      </c>
      <c r="B324" s="146" t="s">
        <v>124</v>
      </c>
      <c r="C324" s="147">
        <v>0</v>
      </c>
      <c r="D324" s="148">
        <v>0</v>
      </c>
      <c r="E324" s="148">
        <v>0</v>
      </c>
      <c r="F324" s="148">
        <v>0</v>
      </c>
      <c r="G324" s="148">
        <v>0</v>
      </c>
      <c r="H324" s="148">
        <v>0</v>
      </c>
      <c r="I324" s="148">
        <v>0</v>
      </c>
      <c r="J324" s="148">
        <v>0</v>
      </c>
      <c r="K324" s="148">
        <v>0</v>
      </c>
      <c r="L324" s="149">
        <v>0</v>
      </c>
      <c r="M324" s="150">
        <v>0</v>
      </c>
      <c r="N324" s="154">
        <v>0</v>
      </c>
      <c r="O324" s="155">
        <v>0</v>
      </c>
    </row>
    <row r="325" spans="1:15" x14ac:dyDescent="0.2">
      <c r="A325" s="153" t="s">
        <v>39</v>
      </c>
      <c r="B325" s="146" t="s">
        <v>44</v>
      </c>
      <c r="C325" s="147">
        <v>1353</v>
      </c>
      <c r="D325" s="148">
        <v>110.864</v>
      </c>
      <c r="E325" s="148">
        <v>7637332</v>
      </c>
      <c r="F325" s="148">
        <v>8667556</v>
      </c>
      <c r="G325" s="148">
        <v>110.864</v>
      </c>
      <c r="H325" s="148">
        <v>7637332</v>
      </c>
      <c r="I325" s="148">
        <v>8667556</v>
      </c>
      <c r="J325" s="148">
        <v>0</v>
      </c>
      <c r="K325" s="148">
        <v>5160.050971854188</v>
      </c>
      <c r="L325" s="149">
        <v>519444</v>
      </c>
      <c r="M325" s="150">
        <v>16536.14</v>
      </c>
      <c r="N325" s="154">
        <v>535980.14</v>
      </c>
      <c r="O325" s="155">
        <v>7.0000000000000007E-2</v>
      </c>
    </row>
    <row r="326" spans="1:15" x14ac:dyDescent="0.2">
      <c r="A326" s="153" t="s">
        <v>10</v>
      </c>
      <c r="B326" s="146" t="s">
        <v>25</v>
      </c>
      <c r="C326" s="147">
        <v>497.5</v>
      </c>
      <c r="D326" s="148">
        <v>79.300000000000026</v>
      </c>
      <c r="E326" s="148">
        <v>3071510.5</v>
      </c>
      <c r="F326" s="148">
        <v>4907271</v>
      </c>
      <c r="G326" s="148">
        <v>63.440000000000005</v>
      </c>
      <c r="H326" s="148">
        <v>3057520.3999999994</v>
      </c>
      <c r="I326" s="148">
        <v>4526128.8</v>
      </c>
      <c r="J326" s="148">
        <v>0</v>
      </c>
      <c r="K326" s="148">
        <v>2920.1327402169545</v>
      </c>
      <c r="L326" s="149">
        <v>466340.51</v>
      </c>
      <c r="M326" s="150">
        <v>16092.12</v>
      </c>
      <c r="N326" s="154">
        <v>482432.63</v>
      </c>
      <c r="O326" s="155">
        <v>0.13</v>
      </c>
    </row>
    <row r="327" spans="1:15" x14ac:dyDescent="0.2">
      <c r="A327" s="153" t="s">
        <v>20</v>
      </c>
      <c r="B327" s="146" t="s">
        <v>22</v>
      </c>
      <c r="C327" s="147">
        <v>145</v>
      </c>
      <c r="D327" s="148">
        <v>0</v>
      </c>
      <c r="E327" s="148">
        <v>4698</v>
      </c>
      <c r="F327" s="148">
        <v>46980</v>
      </c>
      <c r="G327" s="148">
        <v>0</v>
      </c>
      <c r="H327" s="148">
        <v>2818.7999999999997</v>
      </c>
      <c r="I327" s="148">
        <v>28188</v>
      </c>
      <c r="J327" s="148">
        <v>0</v>
      </c>
      <c r="K327" s="148">
        <v>16.717887683826554</v>
      </c>
      <c r="L327" s="149">
        <v>4750.2</v>
      </c>
      <c r="M327" s="150">
        <v>48.52</v>
      </c>
      <c r="N327" s="154">
        <v>4798.72</v>
      </c>
      <c r="O327" s="155">
        <v>0.22</v>
      </c>
    </row>
    <row r="328" spans="1:15" x14ac:dyDescent="0.2">
      <c r="A328" s="153" t="s">
        <v>23</v>
      </c>
      <c r="B328" s="146" t="s">
        <v>24</v>
      </c>
      <c r="C328" s="147">
        <v>0</v>
      </c>
      <c r="D328" s="148">
        <v>0</v>
      </c>
      <c r="E328" s="148">
        <v>0</v>
      </c>
      <c r="F328" s="148">
        <v>0</v>
      </c>
      <c r="G328" s="148">
        <v>0</v>
      </c>
      <c r="H328" s="148">
        <v>0</v>
      </c>
      <c r="I328" s="148">
        <v>0</v>
      </c>
      <c r="J328" s="148">
        <v>0</v>
      </c>
      <c r="K328" s="148">
        <v>0</v>
      </c>
      <c r="L328" s="149">
        <v>0</v>
      </c>
      <c r="M328" s="150">
        <v>0</v>
      </c>
      <c r="N328" s="154">
        <v>0</v>
      </c>
      <c r="O328" s="155">
        <v>0</v>
      </c>
    </row>
    <row r="329" spans="1:15" x14ac:dyDescent="0.2">
      <c r="A329" s="153" t="s">
        <v>10</v>
      </c>
      <c r="B329" s="146" t="s">
        <v>26</v>
      </c>
      <c r="C329" s="147">
        <v>0</v>
      </c>
      <c r="D329" s="148">
        <v>0</v>
      </c>
      <c r="E329" s="148">
        <v>0</v>
      </c>
      <c r="F329" s="148">
        <v>0</v>
      </c>
      <c r="G329" s="148">
        <v>0</v>
      </c>
      <c r="H329" s="148">
        <v>0</v>
      </c>
      <c r="I329" s="148">
        <v>0</v>
      </c>
      <c r="J329" s="148">
        <v>0</v>
      </c>
      <c r="K329" s="148">
        <v>0</v>
      </c>
      <c r="L329" s="149">
        <v>0</v>
      </c>
      <c r="M329" s="150">
        <v>0</v>
      </c>
      <c r="N329" s="154">
        <v>0</v>
      </c>
      <c r="O329" s="155">
        <v>0</v>
      </c>
    </row>
    <row r="330" spans="1:15" x14ac:dyDescent="0.2">
      <c r="A330" s="153" t="s">
        <v>14</v>
      </c>
      <c r="B330" s="146" t="s">
        <v>28</v>
      </c>
      <c r="C330" s="147">
        <v>1352</v>
      </c>
      <c r="D330" s="148">
        <v>0</v>
      </c>
      <c r="E330" s="148">
        <v>200907.19999999998</v>
      </c>
      <c r="F330" s="148">
        <v>2009072</v>
      </c>
      <c r="G330" s="148">
        <v>0</v>
      </c>
      <c r="H330" s="148">
        <v>200907.19999999998</v>
      </c>
      <c r="I330" s="148">
        <v>2009072</v>
      </c>
      <c r="J330" s="148">
        <v>0</v>
      </c>
      <c r="K330" s="148">
        <v>1139.5675213688535</v>
      </c>
      <c r="L330" s="149">
        <v>60366.8</v>
      </c>
      <c r="M330" s="150">
        <v>3168.51</v>
      </c>
      <c r="N330" s="154">
        <v>63535.31</v>
      </c>
      <c r="O330" s="155">
        <v>0.04</v>
      </c>
    </row>
    <row r="331" spans="1:15" x14ac:dyDescent="0.2">
      <c r="A331" s="153" t="s">
        <v>29</v>
      </c>
      <c r="B331" s="146" t="s">
        <v>30</v>
      </c>
      <c r="C331" s="147">
        <v>40</v>
      </c>
      <c r="D331" s="148">
        <v>1.36</v>
      </c>
      <c r="E331" s="148">
        <v>26960</v>
      </c>
      <c r="F331" s="148">
        <v>269600</v>
      </c>
      <c r="G331" s="148">
        <v>0.81600000000000006</v>
      </c>
      <c r="H331" s="148">
        <v>16176</v>
      </c>
      <c r="I331" s="148">
        <v>161760</v>
      </c>
      <c r="J331" s="148">
        <v>0</v>
      </c>
      <c r="K331" s="148">
        <v>96.608897293852422</v>
      </c>
      <c r="L331" s="149">
        <v>4325.2</v>
      </c>
      <c r="M331" s="150">
        <v>316.35000000000002</v>
      </c>
      <c r="N331" s="154">
        <v>4641.55</v>
      </c>
      <c r="O331" s="155">
        <v>0.04</v>
      </c>
    </row>
    <row r="332" spans="1:15" x14ac:dyDescent="0.2">
      <c r="A332" s="153" t="s">
        <v>18</v>
      </c>
      <c r="B332" s="146" t="s">
        <v>31</v>
      </c>
      <c r="C332" s="147">
        <v>233</v>
      </c>
      <c r="D332" s="148">
        <v>0</v>
      </c>
      <c r="E332" s="148">
        <v>21342.799999999999</v>
      </c>
      <c r="F332" s="148">
        <v>298799.19999999995</v>
      </c>
      <c r="G332" s="148">
        <v>0</v>
      </c>
      <c r="H332" s="148">
        <v>14939.96</v>
      </c>
      <c r="I332" s="148">
        <v>209159.43999999994</v>
      </c>
      <c r="J332" s="148">
        <v>0</v>
      </c>
      <c r="K332" s="148">
        <v>118.05492208475297</v>
      </c>
      <c r="L332" s="149">
        <v>15419.94</v>
      </c>
      <c r="M332" s="150">
        <v>339.03</v>
      </c>
      <c r="N332" s="154">
        <v>15758.97</v>
      </c>
      <c r="O332" s="155">
        <v>0.11</v>
      </c>
    </row>
    <row r="333" spans="1:15" x14ac:dyDescent="0.2">
      <c r="A333" s="153" t="s">
        <v>10</v>
      </c>
      <c r="B333" s="146" t="s">
        <v>27</v>
      </c>
      <c r="C333" s="147">
        <v>897</v>
      </c>
      <c r="D333" s="148">
        <v>306.81900000000002</v>
      </c>
      <c r="E333" s="148">
        <v>204727</v>
      </c>
      <c r="F333" s="148">
        <v>2445280</v>
      </c>
      <c r="G333" s="148">
        <v>290.96801999999997</v>
      </c>
      <c r="H333" s="148">
        <v>182429.32</v>
      </c>
      <c r="I333" s="148">
        <v>2039545.6</v>
      </c>
      <c r="J333" s="148">
        <v>0</v>
      </c>
      <c r="K333" s="148">
        <v>1214.201472182116</v>
      </c>
      <c r="L333" s="149">
        <v>70789.429999999993</v>
      </c>
      <c r="M333" s="150">
        <v>3643.74</v>
      </c>
      <c r="N333" s="154">
        <v>74433.17</v>
      </c>
      <c r="O333" s="155">
        <v>0.05</v>
      </c>
    </row>
    <row r="334" spans="1:15" x14ac:dyDescent="0.2">
      <c r="A334" s="153" t="s">
        <v>33</v>
      </c>
      <c r="B334" s="146" t="s">
        <v>34</v>
      </c>
      <c r="C334" s="147">
        <v>0</v>
      </c>
      <c r="D334" s="148">
        <v>0</v>
      </c>
      <c r="E334" s="148">
        <v>0</v>
      </c>
      <c r="F334" s="148">
        <v>0</v>
      </c>
      <c r="G334" s="148">
        <v>0</v>
      </c>
      <c r="H334" s="148">
        <v>0</v>
      </c>
      <c r="I334" s="148">
        <v>0</v>
      </c>
      <c r="J334" s="148">
        <v>0</v>
      </c>
      <c r="K334" s="148">
        <v>0</v>
      </c>
      <c r="L334" s="149">
        <v>0</v>
      </c>
      <c r="M334" s="150">
        <v>0</v>
      </c>
      <c r="N334" s="154">
        <v>0</v>
      </c>
      <c r="O334" s="155">
        <v>0</v>
      </c>
    </row>
    <row r="335" spans="1:15" x14ac:dyDescent="0.2">
      <c r="A335" s="153" t="s">
        <v>123</v>
      </c>
      <c r="B335" s="146" t="s">
        <v>125</v>
      </c>
      <c r="C335" s="147">
        <v>0</v>
      </c>
      <c r="D335" s="148">
        <v>0</v>
      </c>
      <c r="E335" s="148">
        <v>0</v>
      </c>
      <c r="F335" s="148">
        <v>0</v>
      </c>
      <c r="G335" s="148">
        <v>0</v>
      </c>
      <c r="H335" s="148">
        <v>0</v>
      </c>
      <c r="I335" s="148">
        <v>0</v>
      </c>
      <c r="J335" s="148">
        <v>0</v>
      </c>
      <c r="K335" s="148">
        <v>0</v>
      </c>
      <c r="L335" s="149">
        <v>0</v>
      </c>
      <c r="M335" s="150">
        <v>0</v>
      </c>
      <c r="N335" s="154">
        <v>0</v>
      </c>
      <c r="O335" s="155">
        <v>0</v>
      </c>
    </row>
    <row r="336" spans="1:15" x14ac:dyDescent="0.2">
      <c r="A336" s="153" t="s">
        <v>39</v>
      </c>
      <c r="B336" s="146" t="s">
        <v>88</v>
      </c>
      <c r="C336" s="147">
        <v>0</v>
      </c>
      <c r="D336" s="148">
        <v>0</v>
      </c>
      <c r="E336" s="148">
        <v>0</v>
      </c>
      <c r="F336" s="148">
        <v>0</v>
      </c>
      <c r="G336" s="148">
        <v>0</v>
      </c>
      <c r="H336" s="148">
        <v>0</v>
      </c>
      <c r="I336" s="148">
        <v>0</v>
      </c>
      <c r="J336" s="148">
        <v>0</v>
      </c>
      <c r="K336" s="148">
        <v>0</v>
      </c>
      <c r="L336" s="149">
        <v>0</v>
      </c>
      <c r="M336" s="150">
        <v>0</v>
      </c>
      <c r="N336" s="154">
        <v>0</v>
      </c>
      <c r="O336" s="155">
        <v>0</v>
      </c>
    </row>
    <row r="337" spans="1:15" x14ac:dyDescent="0.2">
      <c r="A337" s="153" t="s">
        <v>8</v>
      </c>
      <c r="B337" s="146" t="s">
        <v>9</v>
      </c>
      <c r="C337" s="147">
        <v>0</v>
      </c>
      <c r="D337" s="148">
        <v>0</v>
      </c>
      <c r="E337" s="148">
        <v>0</v>
      </c>
      <c r="F337" s="148">
        <v>0</v>
      </c>
      <c r="G337" s="148">
        <v>0</v>
      </c>
      <c r="H337" s="148">
        <v>0</v>
      </c>
      <c r="I337" s="148">
        <v>0</v>
      </c>
      <c r="J337" s="148">
        <v>0</v>
      </c>
      <c r="K337" s="148">
        <v>0</v>
      </c>
      <c r="L337" s="149">
        <v>0</v>
      </c>
      <c r="M337" s="150">
        <v>0</v>
      </c>
      <c r="N337" s="154">
        <v>0</v>
      </c>
      <c r="O337" s="155">
        <v>0</v>
      </c>
    </row>
    <row r="338" spans="1:15" x14ac:dyDescent="0.2">
      <c r="A338" s="153" t="s">
        <v>10</v>
      </c>
      <c r="B338" s="146" t="s">
        <v>11</v>
      </c>
      <c r="C338" s="147">
        <v>3</v>
      </c>
      <c r="D338" s="148">
        <v>271.8</v>
      </c>
      <c r="E338" s="148">
        <v>962847</v>
      </c>
      <c r="F338" s="148">
        <v>20233979</v>
      </c>
      <c r="G338" s="148">
        <v>262.38</v>
      </c>
      <c r="H338" s="148">
        <v>935851.2</v>
      </c>
      <c r="I338" s="148">
        <v>19829042</v>
      </c>
      <c r="J338" s="148">
        <v>0</v>
      </c>
      <c r="K338" s="148">
        <v>12683.718973267674</v>
      </c>
      <c r="L338" s="149">
        <v>150000</v>
      </c>
      <c r="M338" s="150">
        <v>43259.73</v>
      </c>
      <c r="N338" s="154">
        <v>193259.73</v>
      </c>
      <c r="O338" s="155">
        <v>0.02</v>
      </c>
    </row>
    <row r="339" spans="1:15" x14ac:dyDescent="0.2">
      <c r="A339" s="153" t="s">
        <v>10</v>
      </c>
      <c r="B339" s="146" t="s">
        <v>12</v>
      </c>
      <c r="C339" s="147">
        <v>0</v>
      </c>
      <c r="D339" s="148">
        <v>0</v>
      </c>
      <c r="E339" s="148">
        <v>0</v>
      </c>
      <c r="F339" s="148">
        <v>0</v>
      </c>
      <c r="G339" s="148">
        <v>0</v>
      </c>
      <c r="H339" s="148">
        <v>0</v>
      </c>
      <c r="I339" s="148">
        <v>0</v>
      </c>
      <c r="J339" s="148">
        <v>0</v>
      </c>
      <c r="K339" s="148">
        <v>0</v>
      </c>
      <c r="L339" s="149">
        <v>0</v>
      </c>
      <c r="M339" s="150">
        <v>0</v>
      </c>
      <c r="N339" s="154">
        <v>0</v>
      </c>
      <c r="O339" s="155">
        <v>0</v>
      </c>
    </row>
    <row r="340" spans="1:15" x14ac:dyDescent="0.2">
      <c r="A340" s="153" t="s">
        <v>14</v>
      </c>
      <c r="B340" s="146" t="s">
        <v>15</v>
      </c>
      <c r="C340" s="147">
        <v>126</v>
      </c>
      <c r="D340" s="148">
        <v>577.39499999999998</v>
      </c>
      <c r="E340" s="148">
        <v>2942899.89</v>
      </c>
      <c r="F340" s="148">
        <v>31961978.789999999</v>
      </c>
      <c r="G340" s="148">
        <v>577.39499999999998</v>
      </c>
      <c r="H340" s="148">
        <v>2942899.89</v>
      </c>
      <c r="I340" s="148">
        <v>31961978.789999999</v>
      </c>
      <c r="J340" s="148">
        <v>0</v>
      </c>
      <c r="K340" s="148">
        <v>18930.258333020876</v>
      </c>
      <c r="L340" s="149">
        <v>538154.4</v>
      </c>
      <c r="M340" s="150">
        <v>59798.58</v>
      </c>
      <c r="N340" s="154">
        <v>597952.98</v>
      </c>
      <c r="O340" s="155">
        <v>0.02</v>
      </c>
    </row>
    <row r="341" spans="1:15" x14ac:dyDescent="0.2">
      <c r="A341" s="153" t="s">
        <v>8</v>
      </c>
      <c r="B341" s="146" t="s">
        <v>16</v>
      </c>
      <c r="C341" s="147">
        <v>0</v>
      </c>
      <c r="D341" s="148">
        <v>0</v>
      </c>
      <c r="E341" s="148">
        <v>0</v>
      </c>
      <c r="F341" s="148">
        <v>0</v>
      </c>
      <c r="G341" s="148">
        <v>0</v>
      </c>
      <c r="H341" s="148">
        <v>0</v>
      </c>
      <c r="I341" s="148">
        <v>0</v>
      </c>
      <c r="J341" s="148">
        <v>0</v>
      </c>
      <c r="K341" s="148">
        <v>0</v>
      </c>
      <c r="L341" s="149">
        <v>0</v>
      </c>
      <c r="M341" s="150">
        <v>0</v>
      </c>
      <c r="N341" s="154">
        <v>0</v>
      </c>
      <c r="O341" s="155">
        <v>0</v>
      </c>
    </row>
    <row r="342" spans="1:15" x14ac:dyDescent="0.2">
      <c r="A342" s="153" t="s">
        <v>8</v>
      </c>
      <c r="B342" s="146" t="s">
        <v>87</v>
      </c>
      <c r="C342" s="147">
        <v>0</v>
      </c>
      <c r="D342" s="148">
        <v>0</v>
      </c>
      <c r="E342" s="148">
        <v>0</v>
      </c>
      <c r="F342" s="148">
        <v>0</v>
      </c>
      <c r="G342" s="148">
        <v>0</v>
      </c>
      <c r="H342" s="148">
        <v>0</v>
      </c>
      <c r="I342" s="148">
        <v>0</v>
      </c>
      <c r="J342" s="148">
        <v>0</v>
      </c>
      <c r="K342" s="148">
        <v>0</v>
      </c>
      <c r="L342" s="149">
        <v>0</v>
      </c>
      <c r="M342" s="150">
        <v>0</v>
      </c>
      <c r="N342" s="154">
        <v>0</v>
      </c>
      <c r="O342" s="155">
        <v>0</v>
      </c>
    </row>
    <row r="343" spans="1:15" x14ac:dyDescent="0.2">
      <c r="A343" s="153" t="s">
        <v>8</v>
      </c>
      <c r="B343" s="146" t="s">
        <v>17</v>
      </c>
      <c r="C343" s="147">
        <v>0</v>
      </c>
      <c r="D343" s="148">
        <v>0</v>
      </c>
      <c r="E343" s="148">
        <v>0</v>
      </c>
      <c r="F343" s="148">
        <v>0</v>
      </c>
      <c r="G343" s="148">
        <v>0</v>
      </c>
      <c r="H343" s="148">
        <v>0</v>
      </c>
      <c r="I343" s="148">
        <v>0</v>
      </c>
      <c r="J343" s="148">
        <v>0</v>
      </c>
      <c r="K343" s="148">
        <v>0</v>
      </c>
      <c r="L343" s="149">
        <v>0</v>
      </c>
      <c r="M343" s="150">
        <v>0</v>
      </c>
      <c r="N343" s="154">
        <v>0</v>
      </c>
      <c r="O343" s="155">
        <v>0</v>
      </c>
    </row>
    <row r="344" spans="1:15" x14ac:dyDescent="0.2">
      <c r="A344" s="153" t="s">
        <v>18</v>
      </c>
      <c r="B344" s="146" t="s">
        <v>19</v>
      </c>
      <c r="C344" s="147">
        <v>1</v>
      </c>
      <c r="D344" s="148">
        <v>12.9</v>
      </c>
      <c r="E344" s="148">
        <v>113170</v>
      </c>
      <c r="F344" s="148">
        <v>1131700</v>
      </c>
      <c r="G344" s="148">
        <v>12.9</v>
      </c>
      <c r="H344" s="148">
        <v>113170</v>
      </c>
      <c r="I344" s="148">
        <v>1131700</v>
      </c>
      <c r="J344" s="148">
        <v>0</v>
      </c>
      <c r="K344" s="148">
        <v>630.72172945044201</v>
      </c>
      <c r="L344" s="149">
        <v>20080</v>
      </c>
      <c r="M344" s="150">
        <v>1803.47</v>
      </c>
      <c r="N344" s="154">
        <v>21883.47</v>
      </c>
      <c r="O344" s="155">
        <v>0.03</v>
      </c>
    </row>
    <row r="345" spans="1:15" x14ac:dyDescent="0.2">
      <c r="A345" s="153" t="s">
        <v>10</v>
      </c>
      <c r="B345" s="146" t="s">
        <v>13</v>
      </c>
      <c r="C345" s="147">
        <v>144</v>
      </c>
      <c r="D345" s="148">
        <v>682.76499999999999</v>
      </c>
      <c r="E345" s="148">
        <v>3732000</v>
      </c>
      <c r="F345" s="148">
        <v>4133544</v>
      </c>
      <c r="G345" s="148">
        <v>682.76499999999999</v>
      </c>
      <c r="H345" s="148">
        <v>3732000</v>
      </c>
      <c r="I345" s="148">
        <v>4133544</v>
      </c>
      <c r="J345" s="148">
        <v>0</v>
      </c>
      <c r="K345" s="148">
        <v>2510.5922867793711</v>
      </c>
      <c r="L345" s="149">
        <v>11235.51</v>
      </c>
      <c r="M345" s="150">
        <v>963.55</v>
      </c>
      <c r="N345" s="154">
        <v>12199.06</v>
      </c>
      <c r="O345" s="155">
        <v>0</v>
      </c>
    </row>
    <row r="346" spans="1:15" x14ac:dyDescent="0.2">
      <c r="A346" s="153" t="s">
        <v>33</v>
      </c>
      <c r="B346" s="146" t="s">
        <v>136</v>
      </c>
      <c r="C346" s="147">
        <v>0</v>
      </c>
      <c r="D346" s="148">
        <v>0</v>
      </c>
      <c r="E346" s="148">
        <v>0</v>
      </c>
      <c r="F346" s="148">
        <v>0</v>
      </c>
      <c r="G346" s="148">
        <v>0</v>
      </c>
      <c r="H346" s="148">
        <v>0</v>
      </c>
      <c r="I346" s="148">
        <v>0</v>
      </c>
      <c r="J346" s="148">
        <v>0</v>
      </c>
      <c r="K346" s="148">
        <v>0</v>
      </c>
      <c r="L346" s="149">
        <v>0</v>
      </c>
      <c r="M346" s="150">
        <v>0</v>
      </c>
      <c r="N346" s="154">
        <v>0</v>
      </c>
      <c r="O346" s="155">
        <v>0</v>
      </c>
    </row>
    <row r="347" spans="1:15" x14ac:dyDescent="0.2">
      <c r="A347" s="156" t="s">
        <v>130</v>
      </c>
      <c r="B347" s="146" t="s">
        <v>130</v>
      </c>
      <c r="C347" s="147">
        <v>0</v>
      </c>
      <c r="D347" s="148">
        <v>0</v>
      </c>
      <c r="E347" s="148">
        <v>0</v>
      </c>
      <c r="F347" s="148">
        <v>0</v>
      </c>
      <c r="G347" s="148">
        <v>0</v>
      </c>
      <c r="H347" s="148">
        <v>0</v>
      </c>
      <c r="I347" s="148">
        <v>0</v>
      </c>
      <c r="J347" s="148">
        <v>0</v>
      </c>
      <c r="K347" s="148">
        <v>0</v>
      </c>
      <c r="L347" s="149">
        <v>0</v>
      </c>
      <c r="M347" s="150">
        <v>0</v>
      </c>
      <c r="N347" s="154">
        <v>0</v>
      </c>
      <c r="O347" s="155">
        <v>0</v>
      </c>
    </row>
    <row r="348" spans="1:15" x14ac:dyDescent="0.2">
      <c r="A348" s="156" t="s">
        <v>131</v>
      </c>
      <c r="B348" s="146" t="s">
        <v>131</v>
      </c>
      <c r="C348" s="147">
        <v>0</v>
      </c>
      <c r="D348" s="148">
        <v>0</v>
      </c>
      <c r="E348" s="148">
        <v>0</v>
      </c>
      <c r="F348" s="148">
        <v>0</v>
      </c>
      <c r="G348" s="148">
        <v>0</v>
      </c>
      <c r="H348" s="148">
        <v>0</v>
      </c>
      <c r="I348" s="148">
        <v>0</v>
      </c>
      <c r="J348" s="148">
        <v>0</v>
      </c>
      <c r="K348" s="148">
        <v>0</v>
      </c>
      <c r="L348" s="149">
        <v>0</v>
      </c>
      <c r="M348" s="150">
        <v>0</v>
      </c>
      <c r="N348" s="154">
        <v>0</v>
      </c>
      <c r="O348" s="155">
        <v>0</v>
      </c>
    </row>
    <row r="349" spans="1:15" x14ac:dyDescent="0.2">
      <c r="A349" s="153" t="s">
        <v>32</v>
      </c>
      <c r="B349" s="146" t="s">
        <v>32</v>
      </c>
      <c r="C349" s="147">
        <v>0</v>
      </c>
      <c r="D349" s="148">
        <v>0</v>
      </c>
      <c r="E349" s="148">
        <v>0</v>
      </c>
      <c r="F349" s="148">
        <v>0</v>
      </c>
      <c r="G349" s="148">
        <v>0</v>
      </c>
      <c r="H349" s="148">
        <v>0</v>
      </c>
      <c r="I349" s="148">
        <v>0</v>
      </c>
      <c r="J349" s="148">
        <v>0</v>
      </c>
      <c r="K349" s="148">
        <v>0</v>
      </c>
      <c r="L349" s="149">
        <v>0</v>
      </c>
      <c r="M349" s="150">
        <v>0</v>
      </c>
      <c r="N349" s="154">
        <v>0</v>
      </c>
      <c r="O349" s="155">
        <v>0</v>
      </c>
    </row>
    <row r="350" spans="1:15" x14ac:dyDescent="0.2">
      <c r="A350" s="157" t="s">
        <v>40</v>
      </c>
      <c r="B350" s="158"/>
      <c r="C350" s="159">
        <v>5027.5</v>
      </c>
      <c r="D350" s="160">
        <v>2043.203</v>
      </c>
      <c r="E350" s="160">
        <v>18938735.390000001</v>
      </c>
      <c r="F350" s="160">
        <v>76329510.99000001</v>
      </c>
      <c r="G350" s="160">
        <v>2001.5280200000002</v>
      </c>
      <c r="H350" s="160">
        <v>18842350.48</v>
      </c>
      <c r="I350" s="160">
        <v>74767037.439999998</v>
      </c>
      <c r="J350" s="160">
        <v>0</v>
      </c>
      <c r="K350" s="161">
        <v>45461.919455733943</v>
      </c>
      <c r="L350" s="162">
        <v>1876465.47</v>
      </c>
      <c r="M350" s="162">
        <v>146094.88</v>
      </c>
      <c r="N350" s="163">
        <v>2022560.35</v>
      </c>
      <c r="O350" s="164">
        <v>0.04</v>
      </c>
    </row>
    <row r="351" spans="1:15" x14ac:dyDescent="0.2">
      <c r="A351" s="165"/>
      <c r="B351" s="165"/>
      <c r="C351" s="166"/>
      <c r="D351" s="166"/>
      <c r="E351" s="166"/>
      <c r="F351" s="166"/>
      <c r="G351" s="166"/>
      <c r="H351" s="166"/>
      <c r="I351" s="166"/>
      <c r="J351" s="166"/>
      <c r="K351" s="166"/>
      <c r="L351" s="167"/>
      <c r="M351" s="167"/>
      <c r="N351" s="167"/>
      <c r="O351" s="168"/>
    </row>
    <row r="352" spans="1:15" x14ac:dyDescent="0.2">
      <c r="A352" s="157" t="s">
        <v>129</v>
      </c>
      <c r="B352" s="158" t="s">
        <v>129</v>
      </c>
      <c r="C352" s="159">
        <v>0</v>
      </c>
      <c r="D352" s="160">
        <v>0</v>
      </c>
      <c r="E352" s="160">
        <v>0</v>
      </c>
      <c r="F352" s="160">
        <v>0</v>
      </c>
      <c r="G352" s="160">
        <v>0</v>
      </c>
      <c r="H352" s="160">
        <v>0</v>
      </c>
      <c r="I352" s="160">
        <v>0</v>
      </c>
      <c r="J352" s="160">
        <v>0</v>
      </c>
      <c r="K352" s="161">
        <v>0</v>
      </c>
      <c r="L352" s="162">
        <v>0</v>
      </c>
      <c r="M352" s="169">
        <v>0</v>
      </c>
      <c r="N352" s="163">
        <v>0</v>
      </c>
      <c r="O352" s="170"/>
    </row>
    <row r="353" spans="1:15" x14ac:dyDescent="0.2">
      <c r="A353" s="157" t="s">
        <v>41</v>
      </c>
      <c r="B353" s="158" t="s">
        <v>41</v>
      </c>
      <c r="C353" s="159">
        <v>0</v>
      </c>
      <c r="D353" s="160">
        <v>0</v>
      </c>
      <c r="E353" s="160">
        <v>0</v>
      </c>
      <c r="F353" s="160">
        <v>0</v>
      </c>
      <c r="G353" s="160">
        <v>0</v>
      </c>
      <c r="H353" s="160">
        <v>0</v>
      </c>
      <c r="I353" s="160">
        <v>0</v>
      </c>
      <c r="J353" s="160">
        <v>0</v>
      </c>
      <c r="K353" s="161">
        <v>0</v>
      </c>
      <c r="L353" s="162">
        <v>0</v>
      </c>
      <c r="M353" s="169">
        <v>0</v>
      </c>
      <c r="N353" s="163">
        <v>0</v>
      </c>
      <c r="O353" s="170"/>
    </row>
    <row r="354" spans="1:15" x14ac:dyDescent="0.2">
      <c r="A354" s="157" t="s">
        <v>126</v>
      </c>
      <c r="B354" s="158" t="s">
        <v>127</v>
      </c>
      <c r="C354" s="159">
        <v>0</v>
      </c>
      <c r="D354" s="160">
        <v>0</v>
      </c>
      <c r="E354" s="160">
        <v>0</v>
      </c>
      <c r="F354" s="160">
        <v>0</v>
      </c>
      <c r="G354" s="160">
        <v>0</v>
      </c>
      <c r="H354" s="160">
        <v>0</v>
      </c>
      <c r="I354" s="160">
        <v>0</v>
      </c>
      <c r="J354" s="160">
        <v>0</v>
      </c>
      <c r="K354" s="161">
        <v>0</v>
      </c>
      <c r="L354" s="162">
        <v>0</v>
      </c>
      <c r="M354" s="169">
        <v>0</v>
      </c>
      <c r="N354" s="163">
        <v>0</v>
      </c>
      <c r="O354" s="170"/>
    </row>
    <row r="355" spans="1:15" x14ac:dyDescent="0.2">
      <c r="A355" s="170"/>
      <c r="B355" s="170"/>
      <c r="C355" s="170"/>
      <c r="D355" s="170"/>
      <c r="E355" s="170"/>
      <c r="F355" s="170"/>
      <c r="G355" s="170"/>
      <c r="H355" s="170"/>
      <c r="I355" s="170"/>
      <c r="J355" s="170"/>
      <c r="K355" s="170"/>
      <c r="L355" s="171"/>
      <c r="M355" s="171"/>
      <c r="N355" s="171"/>
      <c r="O355" s="170"/>
    </row>
    <row r="356" spans="1:15" x14ac:dyDescent="0.2">
      <c r="A356" s="157" t="s">
        <v>42</v>
      </c>
      <c r="B356" s="158"/>
      <c r="C356" s="159">
        <v>5027.5</v>
      </c>
      <c r="D356" s="160">
        <v>2043.203</v>
      </c>
      <c r="E356" s="160">
        <v>18938735.390000001</v>
      </c>
      <c r="F356" s="160">
        <v>76329510.99000001</v>
      </c>
      <c r="G356" s="160">
        <v>2001.5280200000002</v>
      </c>
      <c r="H356" s="160">
        <v>18842350.48</v>
      </c>
      <c r="I356" s="160">
        <v>74767037.439999998</v>
      </c>
      <c r="J356" s="160">
        <v>0</v>
      </c>
      <c r="K356" s="161">
        <v>45461.919455733943</v>
      </c>
      <c r="L356" s="162">
        <v>1876465.47</v>
      </c>
      <c r="M356" s="169">
        <v>146094.88</v>
      </c>
      <c r="N356" s="163">
        <v>2022560.35</v>
      </c>
      <c r="O356" s="170"/>
    </row>
    <row r="357" spans="1:15" x14ac:dyDescent="0.2">
      <c r="A357" s="172"/>
      <c r="B357" s="170"/>
      <c r="C357" s="170"/>
      <c r="D357" s="170"/>
      <c r="E357" s="170"/>
      <c r="F357" s="170"/>
      <c r="G357" s="170"/>
      <c r="H357" s="170"/>
      <c r="I357" s="170"/>
      <c r="J357" s="170"/>
      <c r="K357" s="170"/>
      <c r="L357" s="170"/>
      <c r="M357" s="170"/>
      <c r="N357" s="170"/>
      <c r="O357" s="170"/>
    </row>
    <row r="358" spans="1:15" x14ac:dyDescent="0.2">
      <c r="A358" s="173" t="s">
        <v>85</v>
      </c>
      <c r="B358" s="174" t="s">
        <v>84</v>
      </c>
      <c r="C358" s="175">
        <v>2.2671409494810861</v>
      </c>
      <c r="D358" s="176"/>
      <c r="E358" s="170"/>
      <c r="F358" s="170"/>
      <c r="G358" s="170"/>
      <c r="H358" s="170"/>
      <c r="I358" s="170"/>
      <c r="J358" s="170"/>
      <c r="K358" s="170"/>
      <c r="L358" s="170"/>
      <c r="M358" s="170"/>
      <c r="N358" s="170"/>
      <c r="O358" s="170"/>
    </row>
    <row r="359" spans="1:15" x14ac:dyDescent="0.2">
      <c r="A359" s="177"/>
      <c r="B359" s="178" t="s">
        <v>76</v>
      </c>
      <c r="C359" s="179">
        <v>5.1811851262573949</v>
      </c>
      <c r="D359" s="176"/>
      <c r="E359" s="170"/>
      <c r="F359" s="170"/>
      <c r="G359" s="170"/>
      <c r="H359" s="170"/>
      <c r="I359" s="170"/>
      <c r="J359" s="170"/>
      <c r="K359" s="170"/>
      <c r="L359" s="170"/>
      <c r="M359" s="170"/>
      <c r="N359" s="170"/>
      <c r="O359" s="170"/>
    </row>
    <row r="360" spans="1:15" x14ac:dyDescent="0.2">
      <c r="A360" s="180" t="s">
        <v>132</v>
      </c>
      <c r="B360" s="170"/>
      <c r="C360" s="170"/>
      <c r="D360" s="170"/>
      <c r="E360" s="170"/>
      <c r="F360" s="170"/>
      <c r="G360" s="170"/>
      <c r="H360" s="170"/>
      <c r="I360" s="170"/>
      <c r="J360" s="170"/>
      <c r="K360" s="170"/>
      <c r="L360" s="170"/>
      <c r="M360" s="170"/>
      <c r="N360" s="170"/>
      <c r="O360" s="170"/>
    </row>
    <row r="361" spans="1:15" x14ac:dyDescent="0.2">
      <c r="A361" s="373" t="s">
        <v>106</v>
      </c>
      <c r="B361" s="374"/>
      <c r="C361" s="397" t="s">
        <v>36</v>
      </c>
      <c r="D361" s="398"/>
      <c r="E361" s="398"/>
      <c r="F361" s="398"/>
      <c r="G361" s="398"/>
      <c r="H361" s="398"/>
      <c r="I361" s="398"/>
      <c r="J361" s="398"/>
      <c r="K361" s="373"/>
      <c r="L361" s="399" t="s">
        <v>0</v>
      </c>
      <c r="M361" s="400"/>
      <c r="N361" s="400"/>
      <c r="O361" s="400"/>
    </row>
    <row r="362" spans="1:15" ht="51" x14ac:dyDescent="0.2">
      <c r="A362" s="376" t="s">
        <v>37</v>
      </c>
      <c r="B362" s="376" t="s">
        <v>1</v>
      </c>
      <c r="C362" s="376" t="s">
        <v>38</v>
      </c>
      <c r="D362" s="377" t="s">
        <v>98</v>
      </c>
      <c r="E362" s="377" t="s">
        <v>91</v>
      </c>
      <c r="F362" s="377" t="s">
        <v>92</v>
      </c>
      <c r="G362" s="377" t="s">
        <v>93</v>
      </c>
      <c r="H362" s="377" t="s">
        <v>94</v>
      </c>
      <c r="I362" s="377" t="s">
        <v>95</v>
      </c>
      <c r="J362" s="377" t="s">
        <v>96</v>
      </c>
      <c r="K362" s="377" t="s">
        <v>43</v>
      </c>
      <c r="L362" s="376" t="s">
        <v>5</v>
      </c>
      <c r="M362" s="287" t="s">
        <v>6</v>
      </c>
      <c r="N362" s="378" t="s">
        <v>7</v>
      </c>
      <c r="O362" s="378" t="s">
        <v>82</v>
      </c>
    </row>
    <row r="363" spans="1:15" x14ac:dyDescent="0.2">
      <c r="A363" s="145" t="s">
        <v>20</v>
      </c>
      <c r="B363" s="146" t="s">
        <v>21</v>
      </c>
      <c r="C363" s="147">
        <v>0</v>
      </c>
      <c r="D363" s="148">
        <v>0</v>
      </c>
      <c r="E363" s="148">
        <v>0</v>
      </c>
      <c r="F363" s="148">
        <v>0</v>
      </c>
      <c r="G363" s="148">
        <v>0</v>
      </c>
      <c r="H363" s="148">
        <v>0</v>
      </c>
      <c r="I363" s="148">
        <v>0</v>
      </c>
      <c r="J363" s="148">
        <v>0</v>
      </c>
      <c r="K363" s="148">
        <v>0</v>
      </c>
      <c r="L363" s="149">
        <v>0</v>
      </c>
      <c r="M363" s="150">
        <v>0</v>
      </c>
      <c r="N363" s="151">
        <v>0</v>
      </c>
      <c r="O363" s="152">
        <v>0</v>
      </c>
    </row>
    <row r="364" spans="1:15" x14ac:dyDescent="0.2">
      <c r="A364" s="153" t="s">
        <v>123</v>
      </c>
      <c r="B364" s="146" t="s">
        <v>124</v>
      </c>
      <c r="C364" s="147">
        <v>0</v>
      </c>
      <c r="D364" s="148">
        <v>0</v>
      </c>
      <c r="E364" s="148">
        <v>0</v>
      </c>
      <c r="F364" s="148">
        <v>0</v>
      </c>
      <c r="G364" s="148">
        <v>0</v>
      </c>
      <c r="H364" s="148">
        <v>0</v>
      </c>
      <c r="I364" s="148">
        <v>0</v>
      </c>
      <c r="J364" s="148">
        <v>0</v>
      </c>
      <c r="K364" s="148">
        <v>0</v>
      </c>
      <c r="L364" s="149">
        <v>0</v>
      </c>
      <c r="M364" s="150">
        <v>0</v>
      </c>
      <c r="N364" s="154">
        <v>0</v>
      </c>
      <c r="O364" s="155">
        <v>0</v>
      </c>
    </row>
    <row r="365" spans="1:15" x14ac:dyDescent="0.2">
      <c r="A365" s="153" t="s">
        <v>39</v>
      </c>
      <c r="B365" s="146" t="s">
        <v>44</v>
      </c>
      <c r="C365" s="147">
        <v>0</v>
      </c>
      <c r="D365" s="148">
        <v>0</v>
      </c>
      <c r="E365" s="148">
        <v>0</v>
      </c>
      <c r="F365" s="148">
        <v>0</v>
      </c>
      <c r="G365" s="148">
        <v>0</v>
      </c>
      <c r="H365" s="148">
        <v>0</v>
      </c>
      <c r="I365" s="148">
        <v>0</v>
      </c>
      <c r="J365" s="148">
        <v>0</v>
      </c>
      <c r="K365" s="148">
        <v>0</v>
      </c>
      <c r="L365" s="149">
        <v>0</v>
      </c>
      <c r="M365" s="150">
        <v>0</v>
      </c>
      <c r="N365" s="154">
        <v>0</v>
      </c>
      <c r="O365" s="155">
        <v>0</v>
      </c>
    </row>
    <row r="366" spans="1:15" x14ac:dyDescent="0.2">
      <c r="A366" s="153" t="s">
        <v>10</v>
      </c>
      <c r="B366" s="146" t="s">
        <v>25</v>
      </c>
      <c r="C366" s="147">
        <v>5.85</v>
      </c>
      <c r="D366" s="148">
        <v>0.17025000000000001</v>
      </c>
      <c r="E366" s="148">
        <v>684</v>
      </c>
      <c r="F366" s="148">
        <v>10260</v>
      </c>
      <c r="G366" s="148">
        <v>0.13620000000000002</v>
      </c>
      <c r="H366" s="148">
        <v>547.20000000000005</v>
      </c>
      <c r="I366" s="148">
        <v>8208</v>
      </c>
      <c r="J366" s="148">
        <v>0</v>
      </c>
      <c r="K366" s="148">
        <v>5.0166903334755055</v>
      </c>
      <c r="L366" s="149">
        <v>1702.5</v>
      </c>
      <c r="M366" s="150">
        <v>6970.02</v>
      </c>
      <c r="N366" s="154">
        <v>8672.52</v>
      </c>
      <c r="O366" s="155">
        <v>1.53</v>
      </c>
    </row>
    <row r="367" spans="1:15" x14ac:dyDescent="0.2">
      <c r="A367" s="153" t="s">
        <v>20</v>
      </c>
      <c r="B367" s="146" t="s">
        <v>22</v>
      </c>
      <c r="C367" s="147">
        <v>0</v>
      </c>
      <c r="D367" s="148">
        <v>0</v>
      </c>
      <c r="E367" s="148">
        <v>0</v>
      </c>
      <c r="F367" s="148">
        <v>0</v>
      </c>
      <c r="G367" s="148">
        <v>0</v>
      </c>
      <c r="H367" s="148">
        <v>0</v>
      </c>
      <c r="I367" s="148">
        <v>0</v>
      </c>
      <c r="J367" s="148">
        <v>0</v>
      </c>
      <c r="K367" s="148">
        <v>0</v>
      </c>
      <c r="L367" s="149">
        <v>0</v>
      </c>
      <c r="M367" s="150">
        <v>0</v>
      </c>
      <c r="N367" s="154">
        <v>0</v>
      </c>
      <c r="O367" s="155">
        <v>0</v>
      </c>
    </row>
    <row r="368" spans="1:15" x14ac:dyDescent="0.2">
      <c r="A368" s="153" t="s">
        <v>23</v>
      </c>
      <c r="B368" s="146" t="s">
        <v>24</v>
      </c>
      <c r="C368" s="147">
        <v>0</v>
      </c>
      <c r="D368" s="148">
        <v>0</v>
      </c>
      <c r="E368" s="148">
        <v>0</v>
      </c>
      <c r="F368" s="148">
        <v>0</v>
      </c>
      <c r="G368" s="148">
        <v>0</v>
      </c>
      <c r="H368" s="148">
        <v>0</v>
      </c>
      <c r="I368" s="148">
        <v>0</v>
      </c>
      <c r="J368" s="148">
        <v>0</v>
      </c>
      <c r="K368" s="148">
        <v>0</v>
      </c>
      <c r="L368" s="149">
        <v>0</v>
      </c>
      <c r="M368" s="150">
        <v>0</v>
      </c>
      <c r="N368" s="154">
        <v>0</v>
      </c>
      <c r="O368" s="155">
        <v>0</v>
      </c>
    </row>
    <row r="369" spans="1:15" x14ac:dyDescent="0.2">
      <c r="A369" s="153" t="s">
        <v>10</v>
      </c>
      <c r="B369" s="146" t="s">
        <v>26</v>
      </c>
      <c r="C369" s="147">
        <v>0</v>
      </c>
      <c r="D369" s="148">
        <v>0</v>
      </c>
      <c r="E369" s="148">
        <v>0</v>
      </c>
      <c r="F369" s="148">
        <v>0</v>
      </c>
      <c r="G369" s="148">
        <v>0</v>
      </c>
      <c r="H369" s="148">
        <v>0</v>
      </c>
      <c r="I369" s="148">
        <v>0</v>
      </c>
      <c r="J369" s="148">
        <v>0</v>
      </c>
      <c r="K369" s="148">
        <v>0</v>
      </c>
      <c r="L369" s="149">
        <v>0</v>
      </c>
      <c r="M369" s="150">
        <v>0</v>
      </c>
      <c r="N369" s="154">
        <v>0</v>
      </c>
      <c r="O369" s="155">
        <v>0</v>
      </c>
    </row>
    <row r="370" spans="1:15" x14ac:dyDescent="0.2">
      <c r="A370" s="153" t="s">
        <v>14</v>
      </c>
      <c r="B370" s="146" t="s">
        <v>28</v>
      </c>
      <c r="C370" s="147">
        <v>60</v>
      </c>
      <c r="D370" s="148">
        <v>0</v>
      </c>
      <c r="E370" s="148">
        <v>660</v>
      </c>
      <c r="F370" s="148">
        <v>9900</v>
      </c>
      <c r="G370" s="148">
        <v>0</v>
      </c>
      <c r="H370" s="148">
        <v>356.40000000000003</v>
      </c>
      <c r="I370" s="148">
        <v>5346.0000000000009</v>
      </c>
      <c r="J370" s="148">
        <v>0</v>
      </c>
      <c r="K370" s="148">
        <v>2.6899561634726323</v>
      </c>
      <c r="L370" s="149">
        <v>557.63</v>
      </c>
      <c r="M370" s="150">
        <v>5240.93</v>
      </c>
      <c r="N370" s="154">
        <v>5798.56</v>
      </c>
      <c r="O370" s="155">
        <v>1.57</v>
      </c>
    </row>
    <row r="371" spans="1:15" x14ac:dyDescent="0.2">
      <c r="A371" s="153" t="s">
        <v>29</v>
      </c>
      <c r="B371" s="146" t="s">
        <v>30</v>
      </c>
      <c r="C371" s="147">
        <v>0</v>
      </c>
      <c r="D371" s="148">
        <v>0</v>
      </c>
      <c r="E371" s="148">
        <v>0</v>
      </c>
      <c r="F371" s="148">
        <v>0</v>
      </c>
      <c r="G371" s="148">
        <v>0</v>
      </c>
      <c r="H371" s="148">
        <v>0</v>
      </c>
      <c r="I371" s="148">
        <v>0</v>
      </c>
      <c r="J371" s="148">
        <v>0</v>
      </c>
      <c r="K371" s="148">
        <v>0</v>
      </c>
      <c r="L371" s="149">
        <v>0</v>
      </c>
      <c r="M371" s="150">
        <v>0</v>
      </c>
      <c r="N371" s="154">
        <v>0</v>
      </c>
      <c r="O371" s="155">
        <v>0</v>
      </c>
    </row>
    <row r="372" spans="1:15" x14ac:dyDescent="0.2">
      <c r="A372" s="153" t="s">
        <v>18</v>
      </c>
      <c r="B372" s="146" t="s">
        <v>31</v>
      </c>
      <c r="C372" s="147">
        <v>1</v>
      </c>
      <c r="D372" s="148">
        <v>0</v>
      </c>
      <c r="E372" s="148">
        <v>129.71</v>
      </c>
      <c r="F372" s="148">
        <v>1815.94</v>
      </c>
      <c r="G372" s="148">
        <v>0</v>
      </c>
      <c r="H372" s="148">
        <v>90.796999999999997</v>
      </c>
      <c r="I372" s="148">
        <v>1271.1579999999999</v>
      </c>
      <c r="J372" s="148">
        <v>0</v>
      </c>
      <c r="K372" s="148">
        <v>0.68954496663741194</v>
      </c>
      <c r="L372" s="149">
        <v>100</v>
      </c>
      <c r="M372" s="150">
        <v>5240.93</v>
      </c>
      <c r="N372" s="154">
        <v>5340.93</v>
      </c>
      <c r="O372" s="155">
        <v>5.94</v>
      </c>
    </row>
    <row r="373" spans="1:15" x14ac:dyDescent="0.2">
      <c r="A373" s="153" t="s">
        <v>10</v>
      </c>
      <c r="B373" s="146" t="s">
        <v>27</v>
      </c>
      <c r="C373" s="147">
        <v>6410.56</v>
      </c>
      <c r="D373" s="148">
        <v>7.7553599999999996</v>
      </c>
      <c r="E373" s="148">
        <v>9136.6689999999999</v>
      </c>
      <c r="F373" s="148">
        <v>182277.08</v>
      </c>
      <c r="G373" s="148">
        <v>2.1715008000000005</v>
      </c>
      <c r="H373" s="148">
        <v>2558.2673200000004</v>
      </c>
      <c r="I373" s="148">
        <v>51037.582400000007</v>
      </c>
      <c r="J373" s="148">
        <v>0</v>
      </c>
      <c r="K373" s="148">
        <v>28.797268504525093</v>
      </c>
      <c r="L373" s="149">
        <v>7230.39</v>
      </c>
      <c r="M373" s="150">
        <v>24912.32</v>
      </c>
      <c r="N373" s="154">
        <v>32142.71</v>
      </c>
      <c r="O373" s="155">
        <v>1.01</v>
      </c>
    </row>
    <row r="374" spans="1:15" x14ac:dyDescent="0.2">
      <c r="A374" s="153" t="s">
        <v>33</v>
      </c>
      <c r="B374" s="146" t="s">
        <v>34</v>
      </c>
      <c r="C374" s="147">
        <v>0</v>
      </c>
      <c r="D374" s="148">
        <v>0</v>
      </c>
      <c r="E374" s="148">
        <v>0</v>
      </c>
      <c r="F374" s="148">
        <v>0</v>
      </c>
      <c r="G374" s="148">
        <v>0</v>
      </c>
      <c r="H374" s="148">
        <v>0</v>
      </c>
      <c r="I374" s="148">
        <v>0</v>
      </c>
      <c r="J374" s="148">
        <v>0</v>
      </c>
      <c r="K374" s="148">
        <v>0</v>
      </c>
      <c r="L374" s="149">
        <v>0</v>
      </c>
      <c r="M374" s="150">
        <v>0</v>
      </c>
      <c r="N374" s="154">
        <v>0</v>
      </c>
      <c r="O374" s="155">
        <v>0</v>
      </c>
    </row>
    <row r="375" spans="1:15" x14ac:dyDescent="0.2">
      <c r="A375" s="153" t="s">
        <v>123</v>
      </c>
      <c r="B375" s="146" t="s">
        <v>125</v>
      </c>
      <c r="C375" s="147">
        <v>0</v>
      </c>
      <c r="D375" s="148">
        <v>0</v>
      </c>
      <c r="E375" s="148">
        <v>0</v>
      </c>
      <c r="F375" s="148">
        <v>0</v>
      </c>
      <c r="G375" s="148">
        <v>0</v>
      </c>
      <c r="H375" s="148">
        <v>0</v>
      </c>
      <c r="I375" s="148">
        <v>0</v>
      </c>
      <c r="J375" s="148">
        <v>0</v>
      </c>
      <c r="K375" s="148">
        <v>0</v>
      </c>
      <c r="L375" s="149">
        <v>0</v>
      </c>
      <c r="M375" s="150">
        <v>0</v>
      </c>
      <c r="N375" s="154">
        <v>0</v>
      </c>
      <c r="O375" s="155">
        <v>0</v>
      </c>
    </row>
    <row r="376" spans="1:15" x14ac:dyDescent="0.2">
      <c r="A376" s="153" t="s">
        <v>39</v>
      </c>
      <c r="B376" s="146" t="s">
        <v>88</v>
      </c>
      <c r="C376" s="147">
        <v>0</v>
      </c>
      <c r="D376" s="148">
        <v>0</v>
      </c>
      <c r="E376" s="148">
        <v>0</v>
      </c>
      <c r="F376" s="148">
        <v>0</v>
      </c>
      <c r="G376" s="148">
        <v>0</v>
      </c>
      <c r="H376" s="148">
        <v>0</v>
      </c>
      <c r="I376" s="148">
        <v>0</v>
      </c>
      <c r="J376" s="148">
        <v>0</v>
      </c>
      <c r="K376" s="148">
        <v>0</v>
      </c>
      <c r="L376" s="149">
        <v>0</v>
      </c>
      <c r="M376" s="150">
        <v>0</v>
      </c>
      <c r="N376" s="154">
        <v>0</v>
      </c>
      <c r="O376" s="155">
        <v>0</v>
      </c>
    </row>
    <row r="377" spans="1:15" x14ac:dyDescent="0.2">
      <c r="A377" s="153" t="s">
        <v>8</v>
      </c>
      <c r="B377" s="146" t="s">
        <v>9</v>
      </c>
      <c r="C377" s="147">
        <v>0</v>
      </c>
      <c r="D377" s="148">
        <v>0</v>
      </c>
      <c r="E377" s="148">
        <v>0</v>
      </c>
      <c r="F377" s="148">
        <v>0</v>
      </c>
      <c r="G377" s="148">
        <v>0</v>
      </c>
      <c r="H377" s="148">
        <v>0</v>
      </c>
      <c r="I377" s="148">
        <v>0</v>
      </c>
      <c r="J377" s="148">
        <v>0</v>
      </c>
      <c r="K377" s="148">
        <v>0</v>
      </c>
      <c r="L377" s="149">
        <v>0</v>
      </c>
      <c r="M377" s="150">
        <v>0</v>
      </c>
      <c r="N377" s="154">
        <v>0</v>
      </c>
      <c r="O377" s="155">
        <v>0</v>
      </c>
    </row>
    <row r="378" spans="1:15" x14ac:dyDescent="0.2">
      <c r="A378" s="153" t="s">
        <v>10</v>
      </c>
      <c r="B378" s="146" t="s">
        <v>11</v>
      </c>
      <c r="C378" s="147">
        <v>0</v>
      </c>
      <c r="D378" s="148">
        <v>0</v>
      </c>
      <c r="E378" s="148">
        <v>0</v>
      </c>
      <c r="F378" s="148">
        <v>0</v>
      </c>
      <c r="G378" s="148">
        <v>0</v>
      </c>
      <c r="H378" s="148">
        <v>0</v>
      </c>
      <c r="I378" s="148">
        <v>0</v>
      </c>
      <c r="J378" s="148">
        <v>0</v>
      </c>
      <c r="K378" s="148">
        <v>0</v>
      </c>
      <c r="L378" s="149">
        <v>0</v>
      </c>
      <c r="M378" s="150">
        <v>0</v>
      </c>
      <c r="N378" s="154">
        <v>0</v>
      </c>
      <c r="O378" s="155">
        <v>0</v>
      </c>
    </row>
    <row r="379" spans="1:15" x14ac:dyDescent="0.2">
      <c r="A379" s="153" t="s">
        <v>10</v>
      </c>
      <c r="B379" s="146" t="s">
        <v>12</v>
      </c>
      <c r="C379" s="147">
        <v>0</v>
      </c>
      <c r="D379" s="148">
        <v>0</v>
      </c>
      <c r="E379" s="148">
        <v>0</v>
      </c>
      <c r="F379" s="148">
        <v>0</v>
      </c>
      <c r="G379" s="148">
        <v>0</v>
      </c>
      <c r="H379" s="148">
        <v>0</v>
      </c>
      <c r="I379" s="148">
        <v>0</v>
      </c>
      <c r="J379" s="148">
        <v>0</v>
      </c>
      <c r="K379" s="148">
        <v>0</v>
      </c>
      <c r="L379" s="149">
        <v>0</v>
      </c>
      <c r="M379" s="150">
        <v>0</v>
      </c>
      <c r="N379" s="154">
        <v>0</v>
      </c>
      <c r="O379" s="155">
        <v>0</v>
      </c>
    </row>
    <row r="380" spans="1:15" x14ac:dyDescent="0.2">
      <c r="A380" s="153" t="s">
        <v>14</v>
      </c>
      <c r="B380" s="146" t="s">
        <v>15</v>
      </c>
      <c r="C380" s="147">
        <v>1</v>
      </c>
      <c r="D380" s="148">
        <v>0</v>
      </c>
      <c r="E380" s="148">
        <v>3052.86</v>
      </c>
      <c r="F380" s="148">
        <v>36634.32</v>
      </c>
      <c r="G380" s="148">
        <v>0</v>
      </c>
      <c r="H380" s="148">
        <v>2442.288</v>
      </c>
      <c r="I380" s="148">
        <v>29307.456000000002</v>
      </c>
      <c r="J380" s="148">
        <v>0</v>
      </c>
      <c r="K380" s="148">
        <v>16.241720390092095</v>
      </c>
      <c r="L380" s="149">
        <v>610.57000000000005</v>
      </c>
      <c r="M380" s="150">
        <v>3493.96</v>
      </c>
      <c r="N380" s="154">
        <v>4104.53</v>
      </c>
      <c r="O380" s="155">
        <v>0.19</v>
      </c>
    </row>
    <row r="381" spans="1:15" x14ac:dyDescent="0.2">
      <c r="A381" s="153" t="s">
        <v>8</v>
      </c>
      <c r="B381" s="146" t="s">
        <v>16</v>
      </c>
      <c r="C381" s="147">
        <v>1</v>
      </c>
      <c r="D381" s="148">
        <v>2.75</v>
      </c>
      <c r="E381" s="148">
        <v>55360</v>
      </c>
      <c r="F381" s="148">
        <v>553600</v>
      </c>
      <c r="G381" s="148">
        <v>2.164679</v>
      </c>
      <c r="H381" s="148">
        <v>43576.956160000002</v>
      </c>
      <c r="I381" s="148">
        <v>435769.56159999996</v>
      </c>
      <c r="J381" s="148">
        <v>0</v>
      </c>
      <c r="K381" s="148">
        <v>231.73951733416544</v>
      </c>
      <c r="L381" s="149">
        <v>10507.01</v>
      </c>
      <c r="M381" s="150">
        <v>0</v>
      </c>
      <c r="N381" s="154">
        <v>10507.01</v>
      </c>
      <c r="O381" s="155">
        <v>0.03</v>
      </c>
    </row>
    <row r="382" spans="1:15" x14ac:dyDescent="0.2">
      <c r="A382" s="153" t="s">
        <v>8</v>
      </c>
      <c r="B382" s="146" t="s">
        <v>87</v>
      </c>
      <c r="C382" s="147">
        <v>0</v>
      </c>
      <c r="D382" s="148">
        <v>0</v>
      </c>
      <c r="E382" s="148">
        <v>0</v>
      </c>
      <c r="F382" s="148">
        <v>0</v>
      </c>
      <c r="G382" s="148">
        <v>0</v>
      </c>
      <c r="H382" s="148">
        <v>0</v>
      </c>
      <c r="I382" s="148">
        <v>0</v>
      </c>
      <c r="J382" s="148">
        <v>0</v>
      </c>
      <c r="K382" s="148">
        <v>0</v>
      </c>
      <c r="L382" s="149">
        <v>0</v>
      </c>
      <c r="M382" s="150">
        <v>0</v>
      </c>
      <c r="N382" s="154">
        <v>0</v>
      </c>
      <c r="O382" s="155">
        <v>0</v>
      </c>
    </row>
    <row r="383" spans="1:15" x14ac:dyDescent="0.2">
      <c r="A383" s="153" t="s">
        <v>8</v>
      </c>
      <c r="B383" s="146" t="s">
        <v>17</v>
      </c>
      <c r="C383" s="147">
        <v>0</v>
      </c>
      <c r="D383" s="148">
        <v>0</v>
      </c>
      <c r="E383" s="148">
        <v>0</v>
      </c>
      <c r="F383" s="148">
        <v>0</v>
      </c>
      <c r="G383" s="148">
        <v>0</v>
      </c>
      <c r="H383" s="148">
        <v>0</v>
      </c>
      <c r="I383" s="148">
        <v>0</v>
      </c>
      <c r="J383" s="148">
        <v>0</v>
      </c>
      <c r="K383" s="148">
        <v>0</v>
      </c>
      <c r="L383" s="149">
        <v>0</v>
      </c>
      <c r="M383" s="150">
        <v>0</v>
      </c>
      <c r="N383" s="154">
        <v>0</v>
      </c>
      <c r="O383" s="155">
        <v>0</v>
      </c>
    </row>
    <row r="384" spans="1:15" x14ac:dyDescent="0.2">
      <c r="A384" s="153" t="s">
        <v>18</v>
      </c>
      <c r="B384" s="146" t="s">
        <v>19</v>
      </c>
      <c r="C384" s="147">
        <v>0</v>
      </c>
      <c r="D384" s="148">
        <v>0</v>
      </c>
      <c r="E384" s="148">
        <v>0</v>
      </c>
      <c r="F384" s="148">
        <v>0</v>
      </c>
      <c r="G384" s="148">
        <v>0</v>
      </c>
      <c r="H384" s="148">
        <v>0</v>
      </c>
      <c r="I384" s="148">
        <v>0</v>
      </c>
      <c r="J384" s="148">
        <v>0</v>
      </c>
      <c r="K384" s="148">
        <v>0</v>
      </c>
      <c r="L384" s="149">
        <v>0</v>
      </c>
      <c r="M384" s="150">
        <v>0</v>
      </c>
      <c r="N384" s="154">
        <v>0</v>
      </c>
      <c r="O384" s="155">
        <v>0</v>
      </c>
    </row>
    <row r="385" spans="1:15" x14ac:dyDescent="0.2">
      <c r="A385" s="153" t="s">
        <v>10</v>
      </c>
      <c r="B385" s="146" t="s">
        <v>13</v>
      </c>
      <c r="C385" s="147">
        <v>0</v>
      </c>
      <c r="D385" s="148">
        <v>0</v>
      </c>
      <c r="E385" s="148">
        <v>0</v>
      </c>
      <c r="F385" s="148">
        <v>0</v>
      </c>
      <c r="G385" s="148">
        <v>0</v>
      </c>
      <c r="H385" s="148">
        <v>0</v>
      </c>
      <c r="I385" s="148">
        <v>0</v>
      </c>
      <c r="J385" s="148">
        <v>0</v>
      </c>
      <c r="K385" s="148">
        <v>0</v>
      </c>
      <c r="L385" s="149">
        <v>0</v>
      </c>
      <c r="M385" s="150">
        <v>0</v>
      </c>
      <c r="N385" s="154">
        <v>0</v>
      </c>
      <c r="O385" s="155">
        <v>0</v>
      </c>
    </row>
    <row r="386" spans="1:15" x14ac:dyDescent="0.2">
      <c r="A386" s="153" t="s">
        <v>33</v>
      </c>
      <c r="B386" s="146" t="s">
        <v>136</v>
      </c>
      <c r="C386" s="147">
        <v>0</v>
      </c>
      <c r="D386" s="148">
        <v>0</v>
      </c>
      <c r="E386" s="148">
        <v>0</v>
      </c>
      <c r="F386" s="148">
        <v>0</v>
      </c>
      <c r="G386" s="148">
        <v>0</v>
      </c>
      <c r="H386" s="148">
        <v>0</v>
      </c>
      <c r="I386" s="148">
        <v>0</v>
      </c>
      <c r="J386" s="148">
        <v>0</v>
      </c>
      <c r="K386" s="148">
        <v>0</v>
      </c>
      <c r="L386" s="149">
        <v>0</v>
      </c>
      <c r="M386" s="150">
        <v>0</v>
      </c>
      <c r="N386" s="154">
        <v>0</v>
      </c>
      <c r="O386" s="155">
        <v>0</v>
      </c>
    </row>
    <row r="387" spans="1:15" x14ac:dyDescent="0.2">
      <c r="A387" s="156" t="s">
        <v>130</v>
      </c>
      <c r="B387" s="146" t="s">
        <v>130</v>
      </c>
      <c r="C387" s="147">
        <v>0</v>
      </c>
      <c r="D387" s="148">
        <v>0</v>
      </c>
      <c r="E387" s="148">
        <v>0</v>
      </c>
      <c r="F387" s="148">
        <v>0</v>
      </c>
      <c r="G387" s="148">
        <v>0</v>
      </c>
      <c r="H387" s="148">
        <v>0</v>
      </c>
      <c r="I387" s="148">
        <v>0</v>
      </c>
      <c r="J387" s="148">
        <v>0</v>
      </c>
      <c r="K387" s="148">
        <v>0</v>
      </c>
      <c r="L387" s="149">
        <v>0</v>
      </c>
      <c r="M387" s="150">
        <v>0</v>
      </c>
      <c r="N387" s="154">
        <v>0</v>
      </c>
      <c r="O387" s="155">
        <v>0</v>
      </c>
    </row>
    <row r="388" spans="1:15" x14ac:dyDescent="0.2">
      <c r="A388" s="156" t="s">
        <v>131</v>
      </c>
      <c r="B388" s="146" t="s">
        <v>131</v>
      </c>
      <c r="C388" s="147">
        <v>0</v>
      </c>
      <c r="D388" s="148">
        <v>0</v>
      </c>
      <c r="E388" s="148">
        <v>0</v>
      </c>
      <c r="F388" s="148">
        <v>0</v>
      </c>
      <c r="G388" s="148">
        <v>0</v>
      </c>
      <c r="H388" s="148">
        <v>0</v>
      </c>
      <c r="I388" s="148">
        <v>0</v>
      </c>
      <c r="J388" s="148">
        <v>0</v>
      </c>
      <c r="K388" s="148">
        <v>0</v>
      </c>
      <c r="L388" s="149">
        <v>0</v>
      </c>
      <c r="M388" s="150">
        <v>0</v>
      </c>
      <c r="N388" s="154">
        <v>0</v>
      </c>
      <c r="O388" s="155">
        <v>0</v>
      </c>
    </row>
    <row r="389" spans="1:15" x14ac:dyDescent="0.2">
      <c r="A389" s="153" t="s">
        <v>32</v>
      </c>
      <c r="B389" s="146" t="s">
        <v>32</v>
      </c>
      <c r="C389" s="147">
        <v>0</v>
      </c>
      <c r="D389" s="148">
        <v>0</v>
      </c>
      <c r="E389" s="148">
        <v>0</v>
      </c>
      <c r="F389" s="148">
        <v>0</v>
      </c>
      <c r="G389" s="148">
        <v>0</v>
      </c>
      <c r="H389" s="148">
        <v>0</v>
      </c>
      <c r="I389" s="148">
        <v>0</v>
      </c>
      <c r="J389" s="148">
        <v>0</v>
      </c>
      <c r="K389" s="148">
        <v>0</v>
      </c>
      <c r="L389" s="149">
        <v>0</v>
      </c>
      <c r="M389" s="150">
        <v>0</v>
      </c>
      <c r="N389" s="154">
        <v>0</v>
      </c>
      <c r="O389" s="155">
        <v>0</v>
      </c>
    </row>
    <row r="390" spans="1:15" x14ac:dyDescent="0.2">
      <c r="A390" s="157" t="s">
        <v>40</v>
      </c>
      <c r="B390" s="158"/>
      <c r="C390" s="159">
        <v>6479.4100000000008</v>
      </c>
      <c r="D390" s="160">
        <v>10.675609999999999</v>
      </c>
      <c r="E390" s="160">
        <v>69023.239000000001</v>
      </c>
      <c r="F390" s="160">
        <v>794487.34</v>
      </c>
      <c r="G390" s="160">
        <v>4.4723798000000006</v>
      </c>
      <c r="H390" s="160">
        <v>49571.908479999998</v>
      </c>
      <c r="I390" s="160">
        <v>530939.75799999991</v>
      </c>
      <c r="J390" s="160">
        <v>0</v>
      </c>
      <c r="K390" s="161">
        <v>285.17469769236817</v>
      </c>
      <c r="L390" s="162">
        <v>20708.099999999999</v>
      </c>
      <c r="M390" s="162">
        <v>45858.16</v>
      </c>
      <c r="N390" s="163">
        <v>66566.259999999995</v>
      </c>
      <c r="O390" s="164">
        <v>0.17</v>
      </c>
    </row>
    <row r="391" spans="1:15" x14ac:dyDescent="0.2">
      <c r="A391" s="165"/>
      <c r="B391" s="165"/>
      <c r="C391" s="166"/>
      <c r="D391" s="166"/>
      <c r="E391" s="166"/>
      <c r="F391" s="166"/>
      <c r="G391" s="166"/>
      <c r="H391" s="166"/>
      <c r="I391" s="166"/>
      <c r="J391" s="166"/>
      <c r="K391" s="166"/>
      <c r="L391" s="167"/>
      <c r="M391" s="167"/>
      <c r="N391" s="167"/>
      <c r="O391" s="168"/>
    </row>
    <row r="392" spans="1:15" x14ac:dyDescent="0.2">
      <c r="A392" s="157" t="s">
        <v>129</v>
      </c>
      <c r="B392" s="158" t="s">
        <v>129</v>
      </c>
      <c r="C392" s="159">
        <v>0</v>
      </c>
      <c r="D392" s="160">
        <v>0</v>
      </c>
      <c r="E392" s="160">
        <v>0</v>
      </c>
      <c r="F392" s="160">
        <v>0</v>
      </c>
      <c r="G392" s="160">
        <v>0</v>
      </c>
      <c r="H392" s="160">
        <v>0</v>
      </c>
      <c r="I392" s="160">
        <v>0</v>
      </c>
      <c r="J392" s="160">
        <v>0</v>
      </c>
      <c r="K392" s="161">
        <v>0</v>
      </c>
      <c r="L392" s="162">
        <v>0</v>
      </c>
      <c r="M392" s="169">
        <v>0</v>
      </c>
      <c r="N392" s="163">
        <v>0</v>
      </c>
      <c r="O392" s="170"/>
    </row>
    <row r="393" spans="1:15" x14ac:dyDescent="0.2">
      <c r="A393" s="157" t="s">
        <v>41</v>
      </c>
      <c r="B393" s="158" t="s">
        <v>41</v>
      </c>
      <c r="C393" s="159">
        <v>0</v>
      </c>
      <c r="D393" s="160">
        <v>0</v>
      </c>
      <c r="E393" s="160">
        <v>0</v>
      </c>
      <c r="F393" s="160">
        <v>0</v>
      </c>
      <c r="G393" s="160">
        <v>0</v>
      </c>
      <c r="H393" s="160">
        <v>0</v>
      </c>
      <c r="I393" s="160">
        <v>0</v>
      </c>
      <c r="J393" s="160">
        <v>0</v>
      </c>
      <c r="K393" s="161">
        <v>0</v>
      </c>
      <c r="L393" s="162">
        <v>0</v>
      </c>
      <c r="M393" s="169">
        <v>0</v>
      </c>
      <c r="N393" s="163">
        <v>0</v>
      </c>
      <c r="O393" s="170"/>
    </row>
    <row r="394" spans="1:15" x14ac:dyDescent="0.2">
      <c r="A394" s="157" t="s">
        <v>126</v>
      </c>
      <c r="B394" s="158" t="s">
        <v>127</v>
      </c>
      <c r="C394" s="159">
        <v>0</v>
      </c>
      <c r="D394" s="160">
        <v>0</v>
      </c>
      <c r="E394" s="160">
        <v>0</v>
      </c>
      <c r="F394" s="160">
        <v>0</v>
      </c>
      <c r="G394" s="160">
        <v>0</v>
      </c>
      <c r="H394" s="160">
        <v>0</v>
      </c>
      <c r="I394" s="160">
        <v>0</v>
      </c>
      <c r="J394" s="160">
        <v>0</v>
      </c>
      <c r="K394" s="161">
        <v>0</v>
      </c>
      <c r="L394" s="162">
        <v>0</v>
      </c>
      <c r="M394" s="169">
        <v>0</v>
      </c>
      <c r="N394" s="163">
        <v>0</v>
      </c>
      <c r="O394" s="170"/>
    </row>
    <row r="395" spans="1:15" x14ac:dyDescent="0.2">
      <c r="A395" s="170"/>
      <c r="B395" s="170"/>
      <c r="C395" s="170"/>
      <c r="D395" s="170"/>
      <c r="E395" s="170"/>
      <c r="F395" s="170"/>
      <c r="G395" s="170"/>
      <c r="H395" s="170"/>
      <c r="I395" s="170"/>
      <c r="J395" s="170"/>
      <c r="K395" s="170"/>
      <c r="L395" s="171"/>
      <c r="M395" s="171"/>
      <c r="N395" s="171"/>
      <c r="O395" s="170"/>
    </row>
    <row r="396" spans="1:15" x14ac:dyDescent="0.2">
      <c r="A396" s="157" t="s">
        <v>42</v>
      </c>
      <c r="B396" s="158"/>
      <c r="C396" s="159">
        <v>6479.4100000000008</v>
      </c>
      <c r="D396" s="160">
        <v>10.675609999999999</v>
      </c>
      <c r="E396" s="160">
        <v>69023.239000000001</v>
      </c>
      <c r="F396" s="160">
        <v>794487.34</v>
      </c>
      <c r="G396" s="160">
        <v>4.4723798000000006</v>
      </c>
      <c r="H396" s="160">
        <v>49571.908479999998</v>
      </c>
      <c r="I396" s="160">
        <v>530939.75799999991</v>
      </c>
      <c r="J396" s="160">
        <v>0</v>
      </c>
      <c r="K396" s="161">
        <v>285.17469769236817</v>
      </c>
      <c r="L396" s="162">
        <v>20708.099999999999</v>
      </c>
      <c r="M396" s="169">
        <v>45858.16</v>
      </c>
      <c r="N396" s="163">
        <v>66566.259999999995</v>
      </c>
      <c r="O396" s="170"/>
    </row>
    <row r="397" spans="1:15" x14ac:dyDescent="0.2">
      <c r="A397" s="172"/>
      <c r="B397" s="170"/>
      <c r="C397" s="170"/>
      <c r="D397" s="170"/>
      <c r="E397" s="170"/>
      <c r="F397" s="170"/>
      <c r="G397" s="170"/>
      <c r="H397" s="170"/>
      <c r="I397" s="170"/>
      <c r="J397" s="170"/>
      <c r="K397" s="170"/>
      <c r="L397" s="170"/>
      <c r="M397" s="170"/>
      <c r="N397" s="170"/>
      <c r="O397" s="170"/>
    </row>
    <row r="398" spans="1:15" x14ac:dyDescent="0.2">
      <c r="A398" s="173" t="s">
        <v>85</v>
      </c>
      <c r="B398" s="174" t="s">
        <v>84</v>
      </c>
      <c r="C398" s="175">
        <v>0.83453060205474838</v>
      </c>
      <c r="D398" s="176"/>
      <c r="E398" s="170"/>
      <c r="F398" s="170"/>
      <c r="G398" s="170"/>
      <c r="H398" s="170"/>
      <c r="I398" s="170"/>
      <c r="J398" s="170"/>
      <c r="K398" s="170"/>
      <c r="L398" s="170"/>
      <c r="M398" s="170"/>
      <c r="N398" s="170"/>
      <c r="O398" s="170"/>
    </row>
    <row r="399" spans="1:15" x14ac:dyDescent="0.2">
      <c r="A399" s="177"/>
      <c r="B399" s="178" t="s">
        <v>76</v>
      </c>
      <c r="C399" s="179">
        <v>0.87407354526793357</v>
      </c>
      <c r="D399" s="176"/>
      <c r="E399" s="170"/>
      <c r="F399" s="170"/>
      <c r="G399" s="170"/>
      <c r="H399" s="170"/>
      <c r="I399" s="170"/>
      <c r="J399" s="170"/>
      <c r="K399" s="170"/>
      <c r="L399" s="170"/>
      <c r="M399" s="170"/>
      <c r="N399" s="170"/>
      <c r="O399" s="170"/>
    </row>
    <row r="400" spans="1:15" x14ac:dyDescent="0.2">
      <c r="A400" s="180" t="s">
        <v>132</v>
      </c>
      <c r="B400" s="170"/>
      <c r="C400" s="170"/>
      <c r="D400" s="170"/>
      <c r="E400" s="170"/>
      <c r="F400" s="170"/>
      <c r="G400" s="170"/>
      <c r="H400" s="170"/>
      <c r="I400" s="170"/>
      <c r="J400" s="170"/>
      <c r="K400" s="170"/>
      <c r="L400" s="170"/>
      <c r="M400" s="170"/>
      <c r="N400" s="170"/>
      <c r="O400" s="170"/>
    </row>
    <row r="401" spans="1:15" x14ac:dyDescent="0.2">
      <c r="A401" s="373" t="s">
        <v>107</v>
      </c>
      <c r="B401" s="374"/>
      <c r="C401" s="397" t="s">
        <v>36</v>
      </c>
      <c r="D401" s="398"/>
      <c r="E401" s="398"/>
      <c r="F401" s="398"/>
      <c r="G401" s="398"/>
      <c r="H401" s="398"/>
      <c r="I401" s="398"/>
      <c r="J401" s="398"/>
      <c r="K401" s="373"/>
      <c r="L401" s="399" t="s">
        <v>0</v>
      </c>
      <c r="M401" s="400"/>
      <c r="N401" s="400"/>
      <c r="O401" s="400"/>
    </row>
    <row r="402" spans="1:15" ht="51" x14ac:dyDescent="0.2">
      <c r="A402" s="376" t="s">
        <v>37</v>
      </c>
      <c r="B402" s="376" t="s">
        <v>1</v>
      </c>
      <c r="C402" s="376" t="s">
        <v>38</v>
      </c>
      <c r="D402" s="377" t="s">
        <v>98</v>
      </c>
      <c r="E402" s="377" t="s">
        <v>91</v>
      </c>
      <c r="F402" s="377" t="s">
        <v>92</v>
      </c>
      <c r="G402" s="377" t="s">
        <v>93</v>
      </c>
      <c r="H402" s="377" t="s">
        <v>94</v>
      </c>
      <c r="I402" s="377" t="s">
        <v>95</v>
      </c>
      <c r="J402" s="377" t="s">
        <v>96</v>
      </c>
      <c r="K402" s="377" t="s">
        <v>43</v>
      </c>
      <c r="L402" s="376" t="s">
        <v>5</v>
      </c>
      <c r="M402" s="287" t="s">
        <v>6</v>
      </c>
      <c r="N402" s="378" t="s">
        <v>7</v>
      </c>
      <c r="O402" s="378" t="s">
        <v>82</v>
      </c>
    </row>
    <row r="403" spans="1:15" x14ac:dyDescent="0.2">
      <c r="A403" s="145" t="s">
        <v>20</v>
      </c>
      <c r="B403" s="146" t="s">
        <v>21</v>
      </c>
      <c r="C403" s="147">
        <v>1</v>
      </c>
      <c r="D403" s="148">
        <v>0</v>
      </c>
      <c r="E403" s="148">
        <v>365</v>
      </c>
      <c r="F403" s="148">
        <v>4015</v>
      </c>
      <c r="G403" s="148">
        <v>0</v>
      </c>
      <c r="H403" s="148">
        <v>113.15</v>
      </c>
      <c r="I403" s="148">
        <v>1244.6500000000001</v>
      </c>
      <c r="J403" s="148">
        <v>0</v>
      </c>
      <c r="K403" s="148">
        <v>0.62627271583730126</v>
      </c>
      <c r="L403" s="149">
        <v>75</v>
      </c>
      <c r="M403" s="150">
        <v>13.62</v>
      </c>
      <c r="N403" s="151">
        <v>88.62</v>
      </c>
      <c r="O403" s="152">
        <v>0.09</v>
      </c>
    </row>
    <row r="404" spans="1:15" x14ac:dyDescent="0.2">
      <c r="A404" s="153" t="s">
        <v>123</v>
      </c>
      <c r="B404" s="146" t="s">
        <v>124</v>
      </c>
      <c r="C404" s="147">
        <v>0</v>
      </c>
      <c r="D404" s="148">
        <v>0</v>
      </c>
      <c r="E404" s="148">
        <v>0</v>
      </c>
      <c r="F404" s="148">
        <v>0</v>
      </c>
      <c r="G404" s="148">
        <v>0</v>
      </c>
      <c r="H404" s="148">
        <v>0</v>
      </c>
      <c r="I404" s="148">
        <v>0</v>
      </c>
      <c r="J404" s="148">
        <v>0</v>
      </c>
      <c r="K404" s="148">
        <v>0</v>
      </c>
      <c r="L404" s="149">
        <v>0</v>
      </c>
      <c r="M404" s="150">
        <v>0</v>
      </c>
      <c r="N404" s="154">
        <v>0</v>
      </c>
      <c r="O404" s="155">
        <v>0</v>
      </c>
    </row>
    <row r="405" spans="1:15" x14ac:dyDescent="0.2">
      <c r="A405" s="153" t="s">
        <v>39</v>
      </c>
      <c r="B405" s="146" t="s">
        <v>44</v>
      </c>
      <c r="C405" s="147">
        <v>0</v>
      </c>
      <c r="D405" s="148">
        <v>0</v>
      </c>
      <c r="E405" s="148">
        <v>0</v>
      </c>
      <c r="F405" s="148">
        <v>0</v>
      </c>
      <c r="G405" s="148">
        <v>0</v>
      </c>
      <c r="H405" s="148">
        <v>0</v>
      </c>
      <c r="I405" s="148">
        <v>0</v>
      </c>
      <c r="J405" s="148">
        <v>0</v>
      </c>
      <c r="K405" s="148">
        <v>0</v>
      </c>
      <c r="L405" s="149">
        <v>0</v>
      </c>
      <c r="M405" s="150">
        <v>0</v>
      </c>
      <c r="N405" s="154">
        <v>0</v>
      </c>
      <c r="O405" s="155">
        <v>0</v>
      </c>
    </row>
    <row r="406" spans="1:15" x14ac:dyDescent="0.2">
      <c r="A406" s="153" t="s">
        <v>10</v>
      </c>
      <c r="B406" s="146" t="s">
        <v>25</v>
      </c>
      <c r="C406" s="147">
        <v>21</v>
      </c>
      <c r="D406" s="148">
        <v>3.3000000000000002E-2</v>
      </c>
      <c r="E406" s="148">
        <v>755</v>
      </c>
      <c r="F406" s="148">
        <v>11325</v>
      </c>
      <c r="G406" s="148">
        <v>2.6400000000000003E-2</v>
      </c>
      <c r="H406" s="148">
        <v>604</v>
      </c>
      <c r="I406" s="148">
        <v>9060</v>
      </c>
      <c r="J406" s="148">
        <v>0</v>
      </c>
      <c r="K406" s="148">
        <v>5.4974221019301357</v>
      </c>
      <c r="L406" s="149">
        <v>1705</v>
      </c>
      <c r="M406" s="150">
        <v>569.64</v>
      </c>
      <c r="N406" s="154">
        <v>2274.64</v>
      </c>
      <c r="O406" s="155">
        <v>0.36</v>
      </c>
    </row>
    <row r="407" spans="1:15" x14ac:dyDescent="0.2">
      <c r="A407" s="153" t="s">
        <v>20</v>
      </c>
      <c r="B407" s="146" t="s">
        <v>22</v>
      </c>
      <c r="C407" s="147">
        <v>1</v>
      </c>
      <c r="D407" s="148">
        <v>0</v>
      </c>
      <c r="E407" s="148">
        <v>58</v>
      </c>
      <c r="F407" s="148">
        <v>580</v>
      </c>
      <c r="G407" s="148">
        <v>0</v>
      </c>
      <c r="H407" s="148">
        <v>34.799999999999997</v>
      </c>
      <c r="I407" s="148">
        <v>348</v>
      </c>
      <c r="J407" s="148">
        <v>0</v>
      </c>
      <c r="K407" s="148">
        <v>0.17510376821707371</v>
      </c>
      <c r="L407" s="149">
        <v>60</v>
      </c>
      <c r="M407" s="150">
        <v>3.82</v>
      </c>
      <c r="N407" s="154">
        <v>63.82</v>
      </c>
      <c r="O407" s="155">
        <v>0.24</v>
      </c>
    </row>
    <row r="408" spans="1:15" x14ac:dyDescent="0.2">
      <c r="A408" s="153" t="s">
        <v>23</v>
      </c>
      <c r="B408" s="146" t="s">
        <v>24</v>
      </c>
      <c r="C408" s="147">
        <v>0</v>
      </c>
      <c r="D408" s="148">
        <v>0</v>
      </c>
      <c r="E408" s="148">
        <v>0</v>
      </c>
      <c r="F408" s="148">
        <v>0</v>
      </c>
      <c r="G408" s="148">
        <v>0</v>
      </c>
      <c r="H408" s="148">
        <v>0</v>
      </c>
      <c r="I408" s="148">
        <v>0</v>
      </c>
      <c r="J408" s="148">
        <v>0</v>
      </c>
      <c r="K408" s="148">
        <v>0</v>
      </c>
      <c r="L408" s="149">
        <v>0</v>
      </c>
      <c r="M408" s="150">
        <v>0</v>
      </c>
      <c r="N408" s="154">
        <v>0</v>
      </c>
      <c r="O408" s="155">
        <v>0</v>
      </c>
    </row>
    <row r="409" spans="1:15" x14ac:dyDescent="0.2">
      <c r="A409" s="153" t="s">
        <v>10</v>
      </c>
      <c r="B409" s="146" t="s">
        <v>26</v>
      </c>
      <c r="C409" s="147">
        <v>0</v>
      </c>
      <c r="D409" s="148">
        <v>0</v>
      </c>
      <c r="E409" s="148">
        <v>0</v>
      </c>
      <c r="F409" s="148">
        <v>0</v>
      </c>
      <c r="G409" s="148">
        <v>0</v>
      </c>
      <c r="H409" s="148">
        <v>0</v>
      </c>
      <c r="I409" s="148">
        <v>0</v>
      </c>
      <c r="J409" s="148">
        <v>0</v>
      </c>
      <c r="K409" s="148">
        <v>0</v>
      </c>
      <c r="L409" s="149">
        <v>0</v>
      </c>
      <c r="M409" s="150">
        <v>0</v>
      </c>
      <c r="N409" s="154">
        <v>0</v>
      </c>
      <c r="O409" s="155">
        <v>0</v>
      </c>
    </row>
    <row r="410" spans="1:15" x14ac:dyDescent="0.2">
      <c r="A410" s="153" t="s">
        <v>14</v>
      </c>
      <c r="B410" s="146" t="s">
        <v>28</v>
      </c>
      <c r="C410" s="147">
        <v>179</v>
      </c>
      <c r="D410" s="148">
        <v>9.9000000000000005E-2</v>
      </c>
      <c r="E410" s="148">
        <v>549</v>
      </c>
      <c r="F410" s="148">
        <v>8025</v>
      </c>
      <c r="G410" s="148">
        <v>5.3460000000000008E-2</v>
      </c>
      <c r="H410" s="148">
        <v>296.45999999999998</v>
      </c>
      <c r="I410" s="148">
        <v>4333.5</v>
      </c>
      <c r="J410" s="148">
        <v>0</v>
      </c>
      <c r="K410" s="148">
        <v>2.1804947688755432</v>
      </c>
      <c r="L410" s="149">
        <v>452.4</v>
      </c>
      <c r="M410" s="150">
        <v>66.709999999999994</v>
      </c>
      <c r="N410" s="154">
        <v>519.11</v>
      </c>
      <c r="O410" s="155">
        <v>0.17</v>
      </c>
    </row>
    <row r="411" spans="1:15" x14ac:dyDescent="0.2">
      <c r="A411" s="153" t="s">
        <v>29</v>
      </c>
      <c r="B411" s="146" t="s">
        <v>30</v>
      </c>
      <c r="C411" s="147">
        <v>5</v>
      </c>
      <c r="D411" s="148">
        <v>0.17</v>
      </c>
      <c r="E411" s="148">
        <v>3370</v>
      </c>
      <c r="F411" s="148">
        <v>33700</v>
      </c>
      <c r="G411" s="148">
        <v>0.10200000000000001</v>
      </c>
      <c r="H411" s="148">
        <v>2022</v>
      </c>
      <c r="I411" s="148">
        <v>20220</v>
      </c>
      <c r="J411" s="148">
        <v>0</v>
      </c>
      <c r="K411" s="148">
        <v>10.174132739509284</v>
      </c>
      <c r="L411" s="149">
        <v>625</v>
      </c>
      <c r="M411" s="150">
        <v>140.31</v>
      </c>
      <c r="N411" s="154">
        <v>765.31</v>
      </c>
      <c r="O411" s="155">
        <v>0.05</v>
      </c>
    </row>
    <row r="412" spans="1:15" x14ac:dyDescent="0.2">
      <c r="A412" s="153" t="s">
        <v>18</v>
      </c>
      <c r="B412" s="146" t="s">
        <v>31</v>
      </c>
      <c r="C412" s="147">
        <v>8</v>
      </c>
      <c r="D412" s="148">
        <v>0</v>
      </c>
      <c r="E412" s="148">
        <v>1037.68</v>
      </c>
      <c r="F412" s="148">
        <v>14527.52</v>
      </c>
      <c r="G412" s="148">
        <v>0</v>
      </c>
      <c r="H412" s="148">
        <v>726.37599999999998</v>
      </c>
      <c r="I412" s="148">
        <v>10169.263999999999</v>
      </c>
      <c r="J412" s="148">
        <v>0</v>
      </c>
      <c r="K412" s="148">
        <v>5.5163597330992955</v>
      </c>
      <c r="L412" s="149">
        <v>600</v>
      </c>
      <c r="M412" s="150">
        <v>145.19</v>
      </c>
      <c r="N412" s="154">
        <v>745.19</v>
      </c>
      <c r="O412" s="155">
        <v>0.1</v>
      </c>
    </row>
    <row r="413" spans="1:15" x14ac:dyDescent="0.2">
      <c r="A413" s="153" t="s">
        <v>10</v>
      </c>
      <c r="B413" s="146" t="s">
        <v>27</v>
      </c>
      <c r="C413" s="147">
        <v>5449</v>
      </c>
      <c r="D413" s="148">
        <v>0.46300000000000002</v>
      </c>
      <c r="E413" s="148">
        <v>3341.4620000000004</v>
      </c>
      <c r="F413" s="148">
        <v>61064.240000000013</v>
      </c>
      <c r="G413" s="148">
        <v>0.12964000000000001</v>
      </c>
      <c r="H413" s="148">
        <v>935.60936000000015</v>
      </c>
      <c r="I413" s="148">
        <v>17097.987200000003</v>
      </c>
      <c r="J413" s="148">
        <v>0</v>
      </c>
      <c r="K413" s="148">
        <v>9.6473090050858943</v>
      </c>
      <c r="L413" s="149">
        <v>4642.7299999999996</v>
      </c>
      <c r="M413" s="150">
        <v>1584.03</v>
      </c>
      <c r="N413" s="154">
        <v>6226.76</v>
      </c>
      <c r="O413" s="155">
        <v>0.56999999999999995</v>
      </c>
    </row>
    <row r="414" spans="1:15" x14ac:dyDescent="0.2">
      <c r="A414" s="153" t="s">
        <v>33</v>
      </c>
      <c r="B414" s="146" t="s">
        <v>34</v>
      </c>
      <c r="C414" s="147">
        <v>1</v>
      </c>
      <c r="D414" s="148">
        <v>0.26700000000000002</v>
      </c>
      <c r="E414" s="148">
        <v>165</v>
      </c>
      <c r="F414" s="148">
        <v>1650</v>
      </c>
      <c r="G414" s="148">
        <v>0.16020000000000001</v>
      </c>
      <c r="H414" s="148">
        <v>99</v>
      </c>
      <c r="I414" s="148">
        <v>990</v>
      </c>
      <c r="J414" s="148">
        <v>0</v>
      </c>
      <c r="K414" s="148">
        <v>0.52964333621336646</v>
      </c>
      <c r="L414" s="149">
        <v>100</v>
      </c>
      <c r="M414" s="150">
        <v>13.58</v>
      </c>
      <c r="N414" s="154">
        <v>113.58</v>
      </c>
      <c r="O414" s="155">
        <v>0.15</v>
      </c>
    </row>
    <row r="415" spans="1:15" x14ac:dyDescent="0.2">
      <c r="A415" s="153" t="s">
        <v>123</v>
      </c>
      <c r="B415" s="146" t="s">
        <v>125</v>
      </c>
      <c r="C415" s="147">
        <v>0</v>
      </c>
      <c r="D415" s="148">
        <v>0</v>
      </c>
      <c r="E415" s="148">
        <v>0</v>
      </c>
      <c r="F415" s="148">
        <v>0</v>
      </c>
      <c r="G415" s="148">
        <v>0</v>
      </c>
      <c r="H415" s="148">
        <v>0</v>
      </c>
      <c r="I415" s="148">
        <v>0</v>
      </c>
      <c r="J415" s="148">
        <v>0</v>
      </c>
      <c r="K415" s="148">
        <v>0</v>
      </c>
      <c r="L415" s="149">
        <v>0</v>
      </c>
      <c r="M415" s="150">
        <v>0</v>
      </c>
      <c r="N415" s="154">
        <v>0</v>
      </c>
      <c r="O415" s="155">
        <v>0</v>
      </c>
    </row>
    <row r="416" spans="1:15" x14ac:dyDescent="0.2">
      <c r="A416" s="153" t="s">
        <v>39</v>
      </c>
      <c r="B416" s="146" t="s">
        <v>88</v>
      </c>
      <c r="C416" s="147">
        <v>0</v>
      </c>
      <c r="D416" s="148">
        <v>0</v>
      </c>
      <c r="E416" s="148">
        <v>0</v>
      </c>
      <c r="F416" s="148">
        <v>0</v>
      </c>
      <c r="G416" s="148">
        <v>0</v>
      </c>
      <c r="H416" s="148">
        <v>0</v>
      </c>
      <c r="I416" s="148">
        <v>0</v>
      </c>
      <c r="J416" s="148">
        <v>0</v>
      </c>
      <c r="K416" s="148">
        <v>0</v>
      </c>
      <c r="L416" s="149">
        <v>0</v>
      </c>
      <c r="M416" s="150">
        <v>0</v>
      </c>
      <c r="N416" s="154">
        <v>0</v>
      </c>
      <c r="O416" s="155">
        <v>0</v>
      </c>
    </row>
    <row r="417" spans="1:15" x14ac:dyDescent="0.2">
      <c r="A417" s="153" t="s">
        <v>8</v>
      </c>
      <c r="B417" s="146" t="s">
        <v>9</v>
      </c>
      <c r="C417" s="147">
        <v>0</v>
      </c>
      <c r="D417" s="148">
        <v>0</v>
      </c>
      <c r="E417" s="148">
        <v>0</v>
      </c>
      <c r="F417" s="148">
        <v>0</v>
      </c>
      <c r="G417" s="148">
        <v>0</v>
      </c>
      <c r="H417" s="148">
        <v>0</v>
      </c>
      <c r="I417" s="148">
        <v>0</v>
      </c>
      <c r="J417" s="148">
        <v>0</v>
      </c>
      <c r="K417" s="148">
        <v>0</v>
      </c>
      <c r="L417" s="149">
        <v>0</v>
      </c>
      <c r="M417" s="150">
        <v>0</v>
      </c>
      <c r="N417" s="154">
        <v>0</v>
      </c>
      <c r="O417" s="155">
        <v>0</v>
      </c>
    </row>
    <row r="418" spans="1:15" x14ac:dyDescent="0.2">
      <c r="A418" s="153" t="s">
        <v>10</v>
      </c>
      <c r="B418" s="146" t="s">
        <v>11</v>
      </c>
      <c r="C418" s="147">
        <v>0</v>
      </c>
      <c r="D418" s="148">
        <v>0</v>
      </c>
      <c r="E418" s="148">
        <v>0</v>
      </c>
      <c r="F418" s="148">
        <v>0</v>
      </c>
      <c r="G418" s="148">
        <v>0</v>
      </c>
      <c r="H418" s="148">
        <v>0</v>
      </c>
      <c r="I418" s="148">
        <v>0</v>
      </c>
      <c r="J418" s="148">
        <v>0</v>
      </c>
      <c r="K418" s="148">
        <v>0</v>
      </c>
      <c r="L418" s="149">
        <v>0</v>
      </c>
      <c r="M418" s="150">
        <v>0</v>
      </c>
      <c r="N418" s="154">
        <v>0</v>
      </c>
      <c r="O418" s="155">
        <v>0</v>
      </c>
    </row>
    <row r="419" spans="1:15" x14ac:dyDescent="0.2">
      <c r="A419" s="153" t="s">
        <v>10</v>
      </c>
      <c r="B419" s="146" t="s">
        <v>12</v>
      </c>
      <c r="C419" s="147">
        <v>0</v>
      </c>
      <c r="D419" s="148">
        <v>0</v>
      </c>
      <c r="E419" s="148">
        <v>0</v>
      </c>
      <c r="F419" s="148">
        <v>0</v>
      </c>
      <c r="G419" s="148">
        <v>0</v>
      </c>
      <c r="H419" s="148">
        <v>0</v>
      </c>
      <c r="I419" s="148">
        <v>0</v>
      </c>
      <c r="J419" s="148">
        <v>0</v>
      </c>
      <c r="K419" s="148">
        <v>0</v>
      </c>
      <c r="L419" s="149">
        <v>0</v>
      </c>
      <c r="M419" s="150">
        <v>0</v>
      </c>
      <c r="N419" s="154">
        <v>0</v>
      </c>
      <c r="O419" s="155">
        <v>0</v>
      </c>
    </row>
    <row r="420" spans="1:15" x14ac:dyDescent="0.2">
      <c r="A420" s="153" t="s">
        <v>14</v>
      </c>
      <c r="B420" s="146" t="s">
        <v>15</v>
      </c>
      <c r="C420" s="147">
        <v>7</v>
      </c>
      <c r="D420" s="148">
        <v>9.4699999999999989</v>
      </c>
      <c r="E420" s="148">
        <v>198522</v>
      </c>
      <c r="F420" s="148">
        <v>1985220</v>
      </c>
      <c r="G420" s="148">
        <v>8.0494999999999983</v>
      </c>
      <c r="H420" s="148">
        <v>168743.7</v>
      </c>
      <c r="I420" s="148">
        <v>1687437</v>
      </c>
      <c r="J420" s="148">
        <v>0</v>
      </c>
      <c r="K420" s="148">
        <v>935.1504248576141</v>
      </c>
      <c r="L420" s="149">
        <v>180758</v>
      </c>
      <c r="M420" s="150">
        <v>6634.18</v>
      </c>
      <c r="N420" s="154">
        <v>187392.18</v>
      </c>
      <c r="O420" s="155">
        <v>0.14000000000000001</v>
      </c>
    </row>
    <row r="421" spans="1:15" x14ac:dyDescent="0.2">
      <c r="A421" s="153" t="s">
        <v>8</v>
      </c>
      <c r="B421" s="146" t="s">
        <v>16</v>
      </c>
      <c r="C421" s="147">
        <v>0</v>
      </c>
      <c r="D421" s="148">
        <v>0</v>
      </c>
      <c r="E421" s="148">
        <v>0</v>
      </c>
      <c r="F421" s="148">
        <v>0</v>
      </c>
      <c r="G421" s="148">
        <v>0</v>
      </c>
      <c r="H421" s="148">
        <v>0</v>
      </c>
      <c r="I421" s="148">
        <v>0</v>
      </c>
      <c r="J421" s="148">
        <v>0</v>
      </c>
      <c r="K421" s="148">
        <v>0</v>
      </c>
      <c r="L421" s="149">
        <v>0</v>
      </c>
      <c r="M421" s="150">
        <v>0</v>
      </c>
      <c r="N421" s="154">
        <v>0</v>
      </c>
      <c r="O421" s="155">
        <v>0</v>
      </c>
    </row>
    <row r="422" spans="1:15" x14ac:dyDescent="0.2">
      <c r="A422" s="153" t="s">
        <v>8</v>
      </c>
      <c r="B422" s="146" t="s">
        <v>87</v>
      </c>
      <c r="C422" s="147">
        <v>0</v>
      </c>
      <c r="D422" s="148">
        <v>0</v>
      </c>
      <c r="E422" s="148">
        <v>0</v>
      </c>
      <c r="F422" s="148">
        <v>0</v>
      </c>
      <c r="G422" s="148">
        <v>0</v>
      </c>
      <c r="H422" s="148">
        <v>0</v>
      </c>
      <c r="I422" s="148">
        <v>0</v>
      </c>
      <c r="J422" s="148">
        <v>0</v>
      </c>
      <c r="K422" s="148">
        <v>0</v>
      </c>
      <c r="L422" s="149">
        <v>0</v>
      </c>
      <c r="M422" s="150">
        <v>0</v>
      </c>
      <c r="N422" s="154">
        <v>0</v>
      </c>
      <c r="O422" s="155">
        <v>0</v>
      </c>
    </row>
    <row r="423" spans="1:15" x14ac:dyDescent="0.2">
      <c r="A423" s="153" t="s">
        <v>8</v>
      </c>
      <c r="B423" s="146" t="s">
        <v>17</v>
      </c>
      <c r="C423" s="147">
        <v>0</v>
      </c>
      <c r="D423" s="148">
        <v>0</v>
      </c>
      <c r="E423" s="148">
        <v>0</v>
      </c>
      <c r="F423" s="148">
        <v>0</v>
      </c>
      <c r="G423" s="148">
        <v>0</v>
      </c>
      <c r="H423" s="148">
        <v>0</v>
      </c>
      <c r="I423" s="148">
        <v>0</v>
      </c>
      <c r="J423" s="148">
        <v>0</v>
      </c>
      <c r="K423" s="148">
        <v>0</v>
      </c>
      <c r="L423" s="149">
        <v>0</v>
      </c>
      <c r="M423" s="150">
        <v>0</v>
      </c>
      <c r="N423" s="154">
        <v>0</v>
      </c>
      <c r="O423" s="155">
        <v>0</v>
      </c>
    </row>
    <row r="424" spans="1:15" x14ac:dyDescent="0.2">
      <c r="A424" s="153" t="s">
        <v>18</v>
      </c>
      <c r="B424" s="146" t="s">
        <v>19</v>
      </c>
      <c r="C424" s="147">
        <v>1</v>
      </c>
      <c r="D424" s="148">
        <v>0.9</v>
      </c>
      <c r="E424" s="148">
        <v>8122</v>
      </c>
      <c r="F424" s="148">
        <v>121830</v>
      </c>
      <c r="G424" s="148">
        <v>0.76500000000000001</v>
      </c>
      <c r="H424" s="148">
        <v>6903.7</v>
      </c>
      <c r="I424" s="148">
        <v>103555.5</v>
      </c>
      <c r="J424" s="148">
        <v>0</v>
      </c>
      <c r="K424" s="148">
        <v>54.595354608404421</v>
      </c>
      <c r="L424" s="149">
        <v>1856</v>
      </c>
      <c r="M424" s="150">
        <v>334.65</v>
      </c>
      <c r="N424" s="154">
        <v>2190.65</v>
      </c>
      <c r="O424" s="155">
        <v>0.03</v>
      </c>
    </row>
    <row r="425" spans="1:15" x14ac:dyDescent="0.2">
      <c r="A425" s="153" t="s">
        <v>10</v>
      </c>
      <c r="B425" s="146" t="s">
        <v>13</v>
      </c>
      <c r="C425" s="147">
        <v>1</v>
      </c>
      <c r="D425" s="148">
        <v>10.6</v>
      </c>
      <c r="E425" s="148">
        <v>88564</v>
      </c>
      <c r="F425" s="148">
        <v>1328460</v>
      </c>
      <c r="G425" s="148">
        <v>9.01</v>
      </c>
      <c r="H425" s="148">
        <v>75279.399999999994</v>
      </c>
      <c r="I425" s="148">
        <v>1129191</v>
      </c>
      <c r="J425" s="148">
        <v>0</v>
      </c>
      <c r="K425" s="148">
        <v>628.33554295082888</v>
      </c>
      <c r="L425" s="149">
        <v>13940</v>
      </c>
      <c r="M425" s="150">
        <v>4147.78</v>
      </c>
      <c r="N425" s="154">
        <v>18087.78</v>
      </c>
      <c r="O425" s="155">
        <v>0.02</v>
      </c>
    </row>
    <row r="426" spans="1:15" x14ac:dyDescent="0.2">
      <c r="A426" s="153" t="s">
        <v>33</v>
      </c>
      <c r="B426" s="146" t="s">
        <v>136</v>
      </c>
      <c r="C426" s="147">
        <v>0</v>
      </c>
      <c r="D426" s="148">
        <v>0</v>
      </c>
      <c r="E426" s="148">
        <v>0</v>
      </c>
      <c r="F426" s="148">
        <v>0</v>
      </c>
      <c r="G426" s="148">
        <v>0</v>
      </c>
      <c r="H426" s="148">
        <v>0</v>
      </c>
      <c r="I426" s="148">
        <v>0</v>
      </c>
      <c r="J426" s="148">
        <v>0</v>
      </c>
      <c r="K426" s="148">
        <v>0</v>
      </c>
      <c r="L426" s="149">
        <v>0</v>
      </c>
      <c r="M426" s="150">
        <v>0</v>
      </c>
      <c r="N426" s="154">
        <v>0</v>
      </c>
      <c r="O426" s="155">
        <v>0</v>
      </c>
    </row>
    <row r="427" spans="1:15" x14ac:dyDescent="0.2">
      <c r="A427" s="156" t="s">
        <v>130</v>
      </c>
      <c r="B427" s="146" t="s">
        <v>130</v>
      </c>
      <c r="C427" s="147">
        <v>0</v>
      </c>
      <c r="D427" s="148">
        <v>0</v>
      </c>
      <c r="E427" s="148">
        <v>0</v>
      </c>
      <c r="F427" s="148">
        <v>0</v>
      </c>
      <c r="G427" s="148">
        <v>0</v>
      </c>
      <c r="H427" s="148">
        <v>0</v>
      </c>
      <c r="I427" s="148">
        <v>0</v>
      </c>
      <c r="J427" s="148">
        <v>0</v>
      </c>
      <c r="K427" s="148">
        <v>0</v>
      </c>
      <c r="L427" s="149">
        <v>0</v>
      </c>
      <c r="M427" s="150">
        <v>0</v>
      </c>
      <c r="N427" s="154">
        <v>0</v>
      </c>
      <c r="O427" s="155">
        <v>0</v>
      </c>
    </row>
    <row r="428" spans="1:15" x14ac:dyDescent="0.2">
      <c r="A428" s="156" t="s">
        <v>131</v>
      </c>
      <c r="B428" s="146" t="s">
        <v>131</v>
      </c>
      <c r="C428" s="147">
        <v>0</v>
      </c>
      <c r="D428" s="148">
        <v>0</v>
      </c>
      <c r="E428" s="148">
        <v>0</v>
      </c>
      <c r="F428" s="148">
        <v>0</v>
      </c>
      <c r="G428" s="148">
        <v>0</v>
      </c>
      <c r="H428" s="148">
        <v>0</v>
      </c>
      <c r="I428" s="148">
        <v>0</v>
      </c>
      <c r="J428" s="148">
        <v>0</v>
      </c>
      <c r="K428" s="148">
        <v>0</v>
      </c>
      <c r="L428" s="149">
        <v>0</v>
      </c>
      <c r="M428" s="150">
        <v>0</v>
      </c>
      <c r="N428" s="154">
        <v>0</v>
      </c>
      <c r="O428" s="155">
        <v>0</v>
      </c>
    </row>
    <row r="429" spans="1:15" x14ac:dyDescent="0.2">
      <c r="A429" s="153" t="s">
        <v>32</v>
      </c>
      <c r="B429" s="146" t="s">
        <v>32</v>
      </c>
      <c r="C429" s="147">
        <v>0</v>
      </c>
      <c r="D429" s="148">
        <v>0</v>
      </c>
      <c r="E429" s="148">
        <v>0</v>
      </c>
      <c r="F429" s="148">
        <v>0</v>
      </c>
      <c r="G429" s="148">
        <v>0</v>
      </c>
      <c r="H429" s="148">
        <v>0</v>
      </c>
      <c r="I429" s="148">
        <v>0</v>
      </c>
      <c r="J429" s="148">
        <v>0</v>
      </c>
      <c r="K429" s="148">
        <v>0</v>
      </c>
      <c r="L429" s="149">
        <v>0</v>
      </c>
      <c r="M429" s="150">
        <v>0</v>
      </c>
      <c r="N429" s="154">
        <v>0</v>
      </c>
      <c r="O429" s="155">
        <v>0</v>
      </c>
    </row>
    <row r="430" spans="1:15" x14ac:dyDescent="0.2">
      <c r="A430" s="157" t="s">
        <v>40</v>
      </c>
      <c r="B430" s="158"/>
      <c r="C430" s="159">
        <v>5674</v>
      </c>
      <c r="D430" s="160">
        <v>22.001999999999999</v>
      </c>
      <c r="E430" s="160">
        <v>304849.14199999999</v>
      </c>
      <c r="F430" s="160">
        <v>3570396.76</v>
      </c>
      <c r="G430" s="160">
        <v>18.296199999999999</v>
      </c>
      <c r="H430" s="160">
        <v>255758.19536000001</v>
      </c>
      <c r="I430" s="160">
        <v>2983646.9012000002</v>
      </c>
      <c r="J430" s="160">
        <v>0</v>
      </c>
      <c r="K430" s="161">
        <v>1652.4280605856152</v>
      </c>
      <c r="L430" s="162">
        <v>204814.13</v>
      </c>
      <c r="M430" s="162">
        <v>13653.52</v>
      </c>
      <c r="N430" s="163">
        <v>218467.65</v>
      </c>
      <c r="O430" s="164">
        <v>0.1</v>
      </c>
    </row>
    <row r="431" spans="1:15" x14ac:dyDescent="0.2">
      <c r="A431" s="165"/>
      <c r="B431" s="165"/>
      <c r="C431" s="166"/>
      <c r="D431" s="166"/>
      <c r="E431" s="166"/>
      <c r="F431" s="166"/>
      <c r="G431" s="166"/>
      <c r="H431" s="166"/>
      <c r="I431" s="166"/>
      <c r="J431" s="166"/>
      <c r="K431" s="166"/>
      <c r="L431" s="167"/>
      <c r="M431" s="167"/>
      <c r="N431" s="167"/>
      <c r="O431" s="168"/>
    </row>
    <row r="432" spans="1:15" x14ac:dyDescent="0.2">
      <c r="A432" s="157" t="s">
        <v>129</v>
      </c>
      <c r="B432" s="158" t="s">
        <v>129</v>
      </c>
      <c r="C432" s="159">
        <v>1</v>
      </c>
      <c r="D432" s="160">
        <v>0</v>
      </c>
      <c r="E432" s="160">
        <v>236084</v>
      </c>
      <c r="F432" s="160">
        <v>2360840</v>
      </c>
      <c r="G432" s="160">
        <v>0</v>
      </c>
      <c r="H432" s="160">
        <v>200671.4</v>
      </c>
      <c r="I432" s="160">
        <v>2006714</v>
      </c>
      <c r="J432" s="160">
        <v>0</v>
      </c>
      <c r="K432" s="161">
        <v>1009.7217906148186</v>
      </c>
      <c r="L432" s="162">
        <v>142926</v>
      </c>
      <c r="M432" s="169">
        <v>31497.59</v>
      </c>
      <c r="N432" s="163">
        <v>174423.59</v>
      </c>
      <c r="O432" s="170"/>
    </row>
    <row r="433" spans="1:15" x14ac:dyDescent="0.2">
      <c r="A433" s="157" t="s">
        <v>41</v>
      </c>
      <c r="B433" s="158" t="s">
        <v>41</v>
      </c>
      <c r="C433" s="159">
        <v>0</v>
      </c>
      <c r="D433" s="160">
        <v>0</v>
      </c>
      <c r="E433" s="160">
        <v>0</v>
      </c>
      <c r="F433" s="160">
        <v>0</v>
      </c>
      <c r="G433" s="160">
        <v>0</v>
      </c>
      <c r="H433" s="160">
        <v>0</v>
      </c>
      <c r="I433" s="160">
        <v>0</v>
      </c>
      <c r="J433" s="160">
        <v>0</v>
      </c>
      <c r="K433" s="161">
        <v>0</v>
      </c>
      <c r="L433" s="162">
        <v>0</v>
      </c>
      <c r="M433" s="169">
        <v>0</v>
      </c>
      <c r="N433" s="163">
        <v>0</v>
      </c>
      <c r="O433" s="170"/>
    </row>
    <row r="434" spans="1:15" x14ac:dyDescent="0.2">
      <c r="A434" s="157" t="s">
        <v>126</v>
      </c>
      <c r="B434" s="158" t="s">
        <v>127</v>
      </c>
      <c r="C434" s="159">
        <v>0</v>
      </c>
      <c r="D434" s="160">
        <v>0</v>
      </c>
      <c r="E434" s="160">
        <v>0</v>
      </c>
      <c r="F434" s="160">
        <v>0</v>
      </c>
      <c r="G434" s="160">
        <v>0</v>
      </c>
      <c r="H434" s="160">
        <v>0</v>
      </c>
      <c r="I434" s="160">
        <v>0</v>
      </c>
      <c r="J434" s="160">
        <v>0</v>
      </c>
      <c r="K434" s="161">
        <v>0</v>
      </c>
      <c r="L434" s="162">
        <v>0</v>
      </c>
      <c r="M434" s="169">
        <v>0</v>
      </c>
      <c r="N434" s="163">
        <v>0</v>
      </c>
      <c r="O434" s="170"/>
    </row>
    <row r="435" spans="1:15" x14ac:dyDescent="0.2">
      <c r="A435" s="170"/>
      <c r="B435" s="170"/>
      <c r="C435" s="170"/>
      <c r="D435" s="170"/>
      <c r="E435" s="170"/>
      <c r="F435" s="170"/>
      <c r="G435" s="170"/>
      <c r="H435" s="170"/>
      <c r="I435" s="170"/>
      <c r="J435" s="170"/>
      <c r="K435" s="170"/>
      <c r="L435" s="171"/>
      <c r="M435" s="171"/>
      <c r="N435" s="171"/>
      <c r="O435" s="170"/>
    </row>
    <row r="436" spans="1:15" x14ac:dyDescent="0.2">
      <c r="A436" s="157" t="s">
        <v>42</v>
      </c>
      <c r="B436" s="158"/>
      <c r="C436" s="159">
        <v>5675</v>
      </c>
      <c r="D436" s="160">
        <v>22.001999999999999</v>
      </c>
      <c r="E436" s="160">
        <v>540933.14199999999</v>
      </c>
      <c r="F436" s="160">
        <v>5931236.7599999998</v>
      </c>
      <c r="G436" s="160">
        <v>18.296199999999999</v>
      </c>
      <c r="H436" s="160">
        <v>456429.59536000004</v>
      </c>
      <c r="I436" s="160">
        <v>4990360.9012000002</v>
      </c>
      <c r="J436" s="160">
        <v>0</v>
      </c>
      <c r="K436" s="161">
        <v>2662.1498512004337</v>
      </c>
      <c r="L436" s="162">
        <v>347740.13</v>
      </c>
      <c r="M436" s="169">
        <v>45151.11</v>
      </c>
      <c r="N436" s="163">
        <v>392891.24</v>
      </c>
      <c r="O436" s="170"/>
    </row>
    <row r="437" spans="1:15" x14ac:dyDescent="0.2">
      <c r="A437" s="172"/>
      <c r="B437" s="170"/>
      <c r="C437" s="170"/>
      <c r="D437" s="170"/>
      <c r="E437" s="170"/>
      <c r="F437" s="170"/>
      <c r="G437" s="170"/>
      <c r="H437" s="170"/>
      <c r="I437" s="170"/>
      <c r="J437" s="170"/>
      <c r="K437" s="170"/>
      <c r="L437" s="170"/>
      <c r="M437" s="170"/>
      <c r="N437" s="170"/>
      <c r="O437" s="170"/>
    </row>
    <row r="438" spans="1:15" x14ac:dyDescent="0.2">
      <c r="A438" s="173" t="s">
        <v>85</v>
      </c>
      <c r="B438" s="174" t="s">
        <v>84</v>
      </c>
      <c r="C438" s="175">
        <v>1.3612017145090038</v>
      </c>
      <c r="D438" s="176"/>
      <c r="E438" s="170"/>
      <c r="F438" s="170"/>
      <c r="G438" s="170"/>
      <c r="H438" s="170"/>
      <c r="I438" s="170"/>
      <c r="J438" s="170"/>
      <c r="K438" s="170"/>
      <c r="L438" s="170"/>
      <c r="M438" s="170"/>
      <c r="N438" s="170"/>
      <c r="O438" s="170"/>
    </row>
    <row r="439" spans="1:15" x14ac:dyDescent="0.2">
      <c r="A439" s="177"/>
      <c r="B439" s="178" t="s">
        <v>76</v>
      </c>
      <c r="C439" s="179">
        <v>1.6311560974250481</v>
      </c>
      <c r="D439" s="176"/>
      <c r="E439" s="170"/>
      <c r="F439" s="170"/>
      <c r="G439" s="170"/>
      <c r="H439" s="170"/>
      <c r="I439" s="170"/>
      <c r="J439" s="170"/>
      <c r="K439" s="170"/>
      <c r="L439" s="170"/>
      <c r="M439" s="170"/>
      <c r="N439" s="170"/>
      <c r="O439" s="170"/>
    </row>
    <row r="440" spans="1:15" x14ac:dyDescent="0.2">
      <c r="A440" s="180" t="s">
        <v>132</v>
      </c>
      <c r="B440" s="170"/>
      <c r="C440" s="170"/>
      <c r="D440" s="170"/>
      <c r="E440" s="170"/>
      <c r="F440" s="170"/>
      <c r="G440" s="170"/>
      <c r="H440" s="170"/>
      <c r="I440" s="170"/>
      <c r="J440" s="170"/>
      <c r="K440" s="170"/>
      <c r="L440" s="170"/>
      <c r="M440" s="170"/>
      <c r="N440" s="170"/>
      <c r="O440" s="170"/>
    </row>
    <row r="441" spans="1:15" x14ac:dyDescent="0.2">
      <c r="A441" s="373" t="s">
        <v>143</v>
      </c>
      <c r="B441" s="374"/>
      <c r="C441" s="397" t="s">
        <v>36</v>
      </c>
      <c r="D441" s="398"/>
      <c r="E441" s="398"/>
      <c r="F441" s="398"/>
      <c r="G441" s="398"/>
      <c r="H441" s="398"/>
      <c r="I441" s="398"/>
      <c r="J441" s="398"/>
      <c r="K441" s="373"/>
      <c r="L441" s="399" t="s">
        <v>0</v>
      </c>
      <c r="M441" s="400"/>
      <c r="N441" s="400"/>
      <c r="O441" s="400"/>
    </row>
    <row r="442" spans="1:15" ht="51" x14ac:dyDescent="0.2">
      <c r="A442" s="376" t="s">
        <v>37</v>
      </c>
      <c r="B442" s="376" t="s">
        <v>1</v>
      </c>
      <c r="C442" s="376" t="s">
        <v>38</v>
      </c>
      <c r="D442" s="377" t="s">
        <v>98</v>
      </c>
      <c r="E442" s="377" t="s">
        <v>91</v>
      </c>
      <c r="F442" s="377" t="s">
        <v>92</v>
      </c>
      <c r="G442" s="377" t="s">
        <v>93</v>
      </c>
      <c r="H442" s="377" t="s">
        <v>94</v>
      </c>
      <c r="I442" s="377" t="s">
        <v>95</v>
      </c>
      <c r="J442" s="377" t="s">
        <v>96</v>
      </c>
      <c r="K442" s="377" t="s">
        <v>43</v>
      </c>
      <c r="L442" s="376" t="s">
        <v>5</v>
      </c>
      <c r="M442" s="287" t="s">
        <v>6</v>
      </c>
      <c r="N442" s="378" t="s">
        <v>7</v>
      </c>
      <c r="O442" s="378" t="s">
        <v>82</v>
      </c>
    </row>
    <row r="443" spans="1:15" x14ac:dyDescent="0.2">
      <c r="A443" s="145" t="s">
        <v>20</v>
      </c>
      <c r="B443" s="146" t="s">
        <v>21</v>
      </c>
      <c r="C443" s="147">
        <v>247</v>
      </c>
      <c r="D443" s="148">
        <v>0</v>
      </c>
      <c r="E443" s="148">
        <v>44707</v>
      </c>
      <c r="F443" s="148">
        <v>491777</v>
      </c>
      <c r="G443" s="148">
        <v>0</v>
      </c>
      <c r="H443" s="148">
        <v>38895.089999999997</v>
      </c>
      <c r="I443" s="148">
        <v>427845.99</v>
      </c>
      <c r="J443" s="148">
        <v>0</v>
      </c>
      <c r="K443" s="148">
        <v>254.70929942689926</v>
      </c>
      <c r="L443" s="149">
        <v>24700</v>
      </c>
      <c r="M443" s="150">
        <v>2969.76</v>
      </c>
      <c r="N443" s="151">
        <v>27669.759999999998</v>
      </c>
      <c r="O443" s="152">
        <v>0.09</v>
      </c>
    </row>
    <row r="444" spans="1:15" x14ac:dyDescent="0.2">
      <c r="A444" s="153" t="s">
        <v>123</v>
      </c>
      <c r="B444" s="146" t="s">
        <v>124</v>
      </c>
      <c r="C444" s="147">
        <v>0</v>
      </c>
      <c r="D444" s="148">
        <v>0</v>
      </c>
      <c r="E444" s="148">
        <v>0</v>
      </c>
      <c r="F444" s="148">
        <v>0</v>
      </c>
      <c r="G444" s="148">
        <v>0</v>
      </c>
      <c r="H444" s="148">
        <v>0</v>
      </c>
      <c r="I444" s="148">
        <v>0</v>
      </c>
      <c r="J444" s="148">
        <v>0</v>
      </c>
      <c r="K444" s="148">
        <v>0</v>
      </c>
      <c r="L444" s="149">
        <v>0</v>
      </c>
      <c r="M444" s="150">
        <v>0</v>
      </c>
      <c r="N444" s="154">
        <v>0</v>
      </c>
      <c r="O444" s="155">
        <v>0</v>
      </c>
    </row>
    <row r="445" spans="1:15" x14ac:dyDescent="0.2">
      <c r="A445" s="153" t="s">
        <v>39</v>
      </c>
      <c r="B445" s="146" t="s">
        <v>44</v>
      </c>
      <c r="C445" s="147">
        <v>375</v>
      </c>
      <c r="D445" s="148">
        <v>16</v>
      </c>
      <c r="E445" s="148">
        <v>45125</v>
      </c>
      <c r="F445" s="148">
        <v>146875</v>
      </c>
      <c r="G445" s="148">
        <v>12.462499999999999</v>
      </c>
      <c r="H445" s="148">
        <v>33237.5</v>
      </c>
      <c r="I445" s="148">
        <v>109487.5</v>
      </c>
      <c r="J445" s="148">
        <v>0</v>
      </c>
      <c r="K445" s="148">
        <v>65.181128426615928</v>
      </c>
      <c r="L445" s="149">
        <v>69783.75</v>
      </c>
      <c r="M445" s="150">
        <v>29950.27</v>
      </c>
      <c r="N445" s="154">
        <v>99734.02</v>
      </c>
      <c r="O445" s="155">
        <v>1.01</v>
      </c>
    </row>
    <row r="446" spans="1:15" x14ac:dyDescent="0.2">
      <c r="A446" s="153" t="s">
        <v>10</v>
      </c>
      <c r="B446" s="146" t="s">
        <v>25</v>
      </c>
      <c r="C446" s="147">
        <v>15017.5</v>
      </c>
      <c r="D446" s="148">
        <v>2890.7915000000003</v>
      </c>
      <c r="E446" s="148">
        <v>9652310.75</v>
      </c>
      <c r="F446" s="148">
        <v>38804312.5</v>
      </c>
      <c r="G446" s="148">
        <v>2266.1197149999998</v>
      </c>
      <c r="H446" s="148">
        <v>7242754.5075000003</v>
      </c>
      <c r="I446" s="148">
        <v>31170115.125000004</v>
      </c>
      <c r="J446" s="148">
        <v>0</v>
      </c>
      <c r="K446" s="148">
        <v>19723.173916229098</v>
      </c>
      <c r="L446" s="149">
        <v>2637226.0299999998</v>
      </c>
      <c r="M446" s="150">
        <v>336967.66</v>
      </c>
      <c r="N446" s="154">
        <v>2974193.69</v>
      </c>
      <c r="O446" s="155">
        <v>0.13</v>
      </c>
    </row>
    <row r="447" spans="1:15" x14ac:dyDescent="0.2">
      <c r="A447" s="153" t="s">
        <v>20</v>
      </c>
      <c r="B447" s="146" t="s">
        <v>22</v>
      </c>
      <c r="C447" s="147">
        <v>0</v>
      </c>
      <c r="D447" s="148">
        <v>0</v>
      </c>
      <c r="E447" s="148">
        <v>0</v>
      </c>
      <c r="F447" s="148">
        <v>0</v>
      </c>
      <c r="G447" s="148">
        <v>0</v>
      </c>
      <c r="H447" s="148">
        <v>0</v>
      </c>
      <c r="I447" s="148">
        <v>0</v>
      </c>
      <c r="J447" s="148">
        <v>0</v>
      </c>
      <c r="K447" s="148">
        <v>0</v>
      </c>
      <c r="L447" s="149">
        <v>0</v>
      </c>
      <c r="M447" s="150">
        <v>0</v>
      </c>
      <c r="N447" s="154">
        <v>0</v>
      </c>
      <c r="O447" s="155">
        <v>0</v>
      </c>
    </row>
    <row r="448" spans="1:15" x14ac:dyDescent="0.2">
      <c r="A448" s="153" t="s">
        <v>23</v>
      </c>
      <c r="B448" s="146" t="s">
        <v>24</v>
      </c>
      <c r="C448" s="147">
        <v>0</v>
      </c>
      <c r="D448" s="148">
        <v>0</v>
      </c>
      <c r="E448" s="148">
        <v>0</v>
      </c>
      <c r="F448" s="148">
        <v>0</v>
      </c>
      <c r="G448" s="148">
        <v>0</v>
      </c>
      <c r="H448" s="148">
        <v>0</v>
      </c>
      <c r="I448" s="148">
        <v>0</v>
      </c>
      <c r="J448" s="148">
        <v>0</v>
      </c>
      <c r="K448" s="148">
        <v>0</v>
      </c>
      <c r="L448" s="149">
        <v>0</v>
      </c>
      <c r="M448" s="150">
        <v>0</v>
      </c>
      <c r="N448" s="154">
        <v>0</v>
      </c>
      <c r="O448" s="155">
        <v>0</v>
      </c>
    </row>
    <row r="449" spans="1:15" x14ac:dyDescent="0.2">
      <c r="A449" s="153" t="s">
        <v>10</v>
      </c>
      <c r="B449" s="146" t="s">
        <v>26</v>
      </c>
      <c r="C449" s="147">
        <v>0</v>
      </c>
      <c r="D449" s="148">
        <v>0</v>
      </c>
      <c r="E449" s="148">
        <v>0</v>
      </c>
      <c r="F449" s="148">
        <v>0</v>
      </c>
      <c r="G449" s="148">
        <v>0</v>
      </c>
      <c r="H449" s="148">
        <v>0</v>
      </c>
      <c r="I449" s="148">
        <v>0</v>
      </c>
      <c r="J449" s="148">
        <v>0</v>
      </c>
      <c r="K449" s="148">
        <v>0</v>
      </c>
      <c r="L449" s="149">
        <v>0</v>
      </c>
      <c r="M449" s="150">
        <v>0</v>
      </c>
      <c r="N449" s="154">
        <v>0</v>
      </c>
      <c r="O449" s="155">
        <v>0</v>
      </c>
    </row>
    <row r="450" spans="1:15" x14ac:dyDescent="0.2">
      <c r="A450" s="153" t="s">
        <v>14</v>
      </c>
      <c r="B450" s="146" t="s">
        <v>28</v>
      </c>
      <c r="C450" s="147">
        <v>0</v>
      </c>
      <c r="D450" s="148">
        <v>0</v>
      </c>
      <c r="E450" s="148">
        <v>0</v>
      </c>
      <c r="F450" s="148">
        <v>0</v>
      </c>
      <c r="G450" s="148">
        <v>0</v>
      </c>
      <c r="H450" s="148">
        <v>0</v>
      </c>
      <c r="I450" s="148">
        <v>0</v>
      </c>
      <c r="J450" s="148">
        <v>0</v>
      </c>
      <c r="K450" s="148">
        <v>0</v>
      </c>
      <c r="L450" s="149">
        <v>0</v>
      </c>
      <c r="M450" s="150">
        <v>0</v>
      </c>
      <c r="N450" s="154">
        <v>0</v>
      </c>
      <c r="O450" s="155">
        <v>0</v>
      </c>
    </row>
    <row r="451" spans="1:15" x14ac:dyDescent="0.2">
      <c r="A451" s="153" t="s">
        <v>29</v>
      </c>
      <c r="B451" s="146" t="s">
        <v>30</v>
      </c>
      <c r="C451" s="147">
        <v>198</v>
      </c>
      <c r="D451" s="148">
        <v>44.748000000000005</v>
      </c>
      <c r="E451" s="148">
        <v>245448</v>
      </c>
      <c r="F451" s="148">
        <v>2454480</v>
      </c>
      <c r="G451" s="148">
        <v>38.930759999999999</v>
      </c>
      <c r="H451" s="148">
        <v>213539.76</v>
      </c>
      <c r="I451" s="148">
        <v>2135397.6</v>
      </c>
      <c r="J451" s="148">
        <v>0</v>
      </c>
      <c r="K451" s="148">
        <v>1275.3363465624318</v>
      </c>
      <c r="L451" s="149">
        <v>39600</v>
      </c>
      <c r="M451" s="150">
        <v>16173.49</v>
      </c>
      <c r="N451" s="154">
        <v>55773.49</v>
      </c>
      <c r="O451" s="155">
        <v>0.03</v>
      </c>
    </row>
    <row r="452" spans="1:15" x14ac:dyDescent="0.2">
      <c r="A452" s="153" t="s">
        <v>18</v>
      </c>
      <c r="B452" s="146" t="s">
        <v>31</v>
      </c>
      <c r="C452" s="147">
        <v>421</v>
      </c>
      <c r="D452" s="148">
        <v>14.651999999999999</v>
      </c>
      <c r="E452" s="148">
        <v>121276</v>
      </c>
      <c r="F452" s="148">
        <v>1040128</v>
      </c>
      <c r="G452" s="148">
        <v>10.256399999999999</v>
      </c>
      <c r="H452" s="148">
        <v>93134.799999999988</v>
      </c>
      <c r="I452" s="148">
        <v>843472</v>
      </c>
      <c r="J452" s="148">
        <v>0</v>
      </c>
      <c r="K452" s="148">
        <v>476.07710768718249</v>
      </c>
      <c r="L452" s="149">
        <v>28625</v>
      </c>
      <c r="M452" s="150">
        <v>11930.11</v>
      </c>
      <c r="N452" s="154">
        <v>40555.11</v>
      </c>
      <c r="O452" s="155">
        <v>0.06</v>
      </c>
    </row>
    <row r="453" spans="1:15" x14ac:dyDescent="0.2">
      <c r="A453" s="153" t="s">
        <v>10</v>
      </c>
      <c r="B453" s="146" t="s">
        <v>27</v>
      </c>
      <c r="C453" s="147">
        <v>72039.95</v>
      </c>
      <c r="D453" s="148">
        <v>121.55895</v>
      </c>
      <c r="E453" s="148">
        <v>200796.255</v>
      </c>
      <c r="F453" s="148">
        <v>3805004.3</v>
      </c>
      <c r="G453" s="148">
        <v>105.75628650000002</v>
      </c>
      <c r="H453" s="148">
        <v>174692.74185000005</v>
      </c>
      <c r="I453" s="148">
        <v>3310353.7409999999</v>
      </c>
      <c r="J453" s="148">
        <v>0</v>
      </c>
      <c r="K453" s="148">
        <v>1970.7509289156246</v>
      </c>
      <c r="L453" s="149">
        <v>71471.570000000007</v>
      </c>
      <c r="M453" s="150">
        <v>21258.12</v>
      </c>
      <c r="N453" s="154">
        <v>92729.68</v>
      </c>
      <c r="O453" s="155">
        <v>0.04</v>
      </c>
    </row>
    <row r="454" spans="1:15" x14ac:dyDescent="0.2">
      <c r="A454" s="153" t="s">
        <v>33</v>
      </c>
      <c r="B454" s="146" t="s">
        <v>34</v>
      </c>
      <c r="C454" s="147">
        <v>0</v>
      </c>
      <c r="D454" s="148">
        <v>0</v>
      </c>
      <c r="E454" s="148">
        <v>0</v>
      </c>
      <c r="F454" s="148">
        <v>0</v>
      </c>
      <c r="G454" s="148">
        <v>0</v>
      </c>
      <c r="H454" s="148">
        <v>0</v>
      </c>
      <c r="I454" s="148">
        <v>0</v>
      </c>
      <c r="J454" s="148">
        <v>0</v>
      </c>
      <c r="K454" s="148">
        <v>0</v>
      </c>
      <c r="L454" s="149">
        <v>0</v>
      </c>
      <c r="M454" s="150">
        <v>0</v>
      </c>
      <c r="N454" s="154">
        <v>0</v>
      </c>
      <c r="O454" s="155">
        <v>0</v>
      </c>
    </row>
    <row r="455" spans="1:15" x14ac:dyDescent="0.2">
      <c r="A455" s="153" t="s">
        <v>123</v>
      </c>
      <c r="B455" s="146" t="s">
        <v>125</v>
      </c>
      <c r="C455" s="147">
        <v>0</v>
      </c>
      <c r="D455" s="148">
        <v>0</v>
      </c>
      <c r="E455" s="148">
        <v>0</v>
      </c>
      <c r="F455" s="148">
        <v>0</v>
      </c>
      <c r="G455" s="148">
        <v>0</v>
      </c>
      <c r="H455" s="148">
        <v>0</v>
      </c>
      <c r="I455" s="148">
        <v>0</v>
      </c>
      <c r="J455" s="148">
        <v>0</v>
      </c>
      <c r="K455" s="148">
        <v>0</v>
      </c>
      <c r="L455" s="149">
        <v>0</v>
      </c>
      <c r="M455" s="150">
        <v>0</v>
      </c>
      <c r="N455" s="154">
        <v>0</v>
      </c>
      <c r="O455" s="155">
        <v>0</v>
      </c>
    </row>
    <row r="456" spans="1:15" x14ac:dyDescent="0.2">
      <c r="A456" s="153" t="s">
        <v>39</v>
      </c>
      <c r="B456" s="146" t="s">
        <v>88</v>
      </c>
      <c r="C456" s="147">
        <v>5</v>
      </c>
      <c r="D456" s="148">
        <v>3.15</v>
      </c>
      <c r="E456" s="148">
        <v>5085</v>
      </c>
      <c r="F456" s="148">
        <v>15255</v>
      </c>
      <c r="G456" s="148">
        <v>2.52</v>
      </c>
      <c r="H456" s="148">
        <v>4068</v>
      </c>
      <c r="I456" s="148">
        <v>12204</v>
      </c>
      <c r="J456" s="148">
        <v>0</v>
      </c>
      <c r="K456" s="148">
        <v>7.4123484031754456</v>
      </c>
      <c r="L456" s="149">
        <v>2776.15</v>
      </c>
      <c r="M456" s="150">
        <v>4041.41</v>
      </c>
      <c r="N456" s="154">
        <v>6817.56</v>
      </c>
      <c r="O456" s="155">
        <v>0.62</v>
      </c>
    </row>
    <row r="457" spans="1:15" x14ac:dyDescent="0.2">
      <c r="A457" s="153" t="s">
        <v>8</v>
      </c>
      <c r="B457" s="146" t="s">
        <v>9</v>
      </c>
      <c r="C457" s="147">
        <v>0</v>
      </c>
      <c r="D457" s="148">
        <v>0</v>
      </c>
      <c r="E457" s="148">
        <v>0</v>
      </c>
      <c r="F457" s="148">
        <v>0</v>
      </c>
      <c r="G457" s="148">
        <v>0</v>
      </c>
      <c r="H457" s="148">
        <v>0</v>
      </c>
      <c r="I457" s="148">
        <v>0</v>
      </c>
      <c r="J457" s="148">
        <v>0</v>
      </c>
      <c r="K457" s="148">
        <v>0</v>
      </c>
      <c r="L457" s="149">
        <v>0</v>
      </c>
      <c r="M457" s="150">
        <v>0</v>
      </c>
      <c r="N457" s="154">
        <v>0</v>
      </c>
      <c r="O457" s="155">
        <v>0</v>
      </c>
    </row>
    <row r="458" spans="1:15" x14ac:dyDescent="0.2">
      <c r="A458" s="153" t="s">
        <v>10</v>
      </c>
      <c r="B458" s="146" t="s">
        <v>11</v>
      </c>
      <c r="C458" s="147">
        <v>2876</v>
      </c>
      <c r="D458" s="148">
        <v>678.37819999999999</v>
      </c>
      <c r="E458" s="148">
        <v>1539877.7100000002</v>
      </c>
      <c r="F458" s="148">
        <v>18473629.850000001</v>
      </c>
      <c r="G458" s="148">
        <v>561.82461499999999</v>
      </c>
      <c r="H458" s="148">
        <v>1279073.6950999997</v>
      </c>
      <c r="I458" s="148">
        <v>15311243.684000002</v>
      </c>
      <c r="J458" s="148">
        <v>0</v>
      </c>
      <c r="K458" s="148">
        <v>9523.9920553058764</v>
      </c>
      <c r="L458" s="149">
        <v>773804.93</v>
      </c>
      <c r="M458" s="150">
        <v>89320.79</v>
      </c>
      <c r="N458" s="154">
        <v>863125.72</v>
      </c>
      <c r="O458" s="155">
        <v>0.08</v>
      </c>
    </row>
    <row r="459" spans="1:15" x14ac:dyDescent="0.2">
      <c r="A459" s="153" t="s">
        <v>10</v>
      </c>
      <c r="B459" s="146" t="s">
        <v>12</v>
      </c>
      <c r="C459" s="147">
        <v>0</v>
      </c>
      <c r="D459" s="148">
        <v>0</v>
      </c>
      <c r="E459" s="148">
        <v>0</v>
      </c>
      <c r="F459" s="148">
        <v>0</v>
      </c>
      <c r="G459" s="148">
        <v>0</v>
      </c>
      <c r="H459" s="148">
        <v>0</v>
      </c>
      <c r="I459" s="148">
        <v>0</v>
      </c>
      <c r="J459" s="148">
        <v>0</v>
      </c>
      <c r="K459" s="148">
        <v>0</v>
      </c>
      <c r="L459" s="149">
        <v>0</v>
      </c>
      <c r="M459" s="150">
        <v>0</v>
      </c>
      <c r="N459" s="154">
        <v>0</v>
      </c>
      <c r="O459" s="155">
        <v>0</v>
      </c>
    </row>
    <row r="460" spans="1:15" x14ac:dyDescent="0.2">
      <c r="A460" s="153" t="s">
        <v>14</v>
      </c>
      <c r="B460" s="146" t="s">
        <v>15</v>
      </c>
      <c r="C460" s="147">
        <v>3</v>
      </c>
      <c r="D460" s="148">
        <v>1458.4499999999998</v>
      </c>
      <c r="E460" s="148">
        <v>6079963.1100000003</v>
      </c>
      <c r="F460" s="148">
        <v>121599262.19999999</v>
      </c>
      <c r="G460" s="148">
        <v>1210.5134999999998</v>
      </c>
      <c r="H460" s="148">
        <v>5046369.3812999995</v>
      </c>
      <c r="I460" s="148">
        <v>100927387.62599999</v>
      </c>
      <c r="J460" s="148">
        <v>0</v>
      </c>
      <c r="K460" s="148">
        <v>59776.696968301643</v>
      </c>
      <c r="L460" s="149">
        <v>544784.04</v>
      </c>
      <c r="M460" s="150">
        <v>383591.71</v>
      </c>
      <c r="N460" s="154">
        <v>928375.76</v>
      </c>
      <c r="O460" s="155">
        <v>0.01</v>
      </c>
    </row>
    <row r="461" spans="1:15" x14ac:dyDescent="0.2">
      <c r="A461" s="153" t="s">
        <v>8</v>
      </c>
      <c r="B461" s="146" t="s">
        <v>16</v>
      </c>
      <c r="C461" s="147">
        <v>0</v>
      </c>
      <c r="D461" s="148">
        <v>0</v>
      </c>
      <c r="E461" s="148">
        <v>0</v>
      </c>
      <c r="F461" s="148">
        <v>0</v>
      </c>
      <c r="G461" s="148">
        <v>0</v>
      </c>
      <c r="H461" s="148">
        <v>0</v>
      </c>
      <c r="I461" s="148">
        <v>0</v>
      </c>
      <c r="J461" s="148">
        <v>0</v>
      </c>
      <c r="K461" s="148">
        <v>0</v>
      </c>
      <c r="L461" s="149">
        <v>0</v>
      </c>
      <c r="M461" s="150">
        <v>0</v>
      </c>
      <c r="N461" s="154">
        <v>0</v>
      </c>
      <c r="O461" s="155">
        <v>0</v>
      </c>
    </row>
    <row r="462" spans="1:15" x14ac:dyDescent="0.2">
      <c r="A462" s="153" t="s">
        <v>8</v>
      </c>
      <c r="B462" s="146" t="s">
        <v>87</v>
      </c>
      <c r="C462" s="147">
        <v>0</v>
      </c>
      <c r="D462" s="148">
        <v>0</v>
      </c>
      <c r="E462" s="148">
        <v>0</v>
      </c>
      <c r="F462" s="148">
        <v>0</v>
      </c>
      <c r="G462" s="148">
        <v>0</v>
      </c>
      <c r="H462" s="148">
        <v>0</v>
      </c>
      <c r="I462" s="148">
        <v>0</v>
      </c>
      <c r="J462" s="148">
        <v>0</v>
      </c>
      <c r="K462" s="148">
        <v>0</v>
      </c>
      <c r="L462" s="149">
        <v>0</v>
      </c>
      <c r="M462" s="150">
        <v>0</v>
      </c>
      <c r="N462" s="154">
        <v>0</v>
      </c>
      <c r="O462" s="155">
        <v>0</v>
      </c>
    </row>
    <row r="463" spans="1:15" x14ac:dyDescent="0.2">
      <c r="A463" s="153" t="s">
        <v>8</v>
      </c>
      <c r="B463" s="146" t="s">
        <v>17</v>
      </c>
      <c r="C463" s="147">
        <v>1</v>
      </c>
      <c r="D463" s="148">
        <v>20</v>
      </c>
      <c r="E463" s="148">
        <v>130926</v>
      </c>
      <c r="F463" s="148">
        <v>2618520</v>
      </c>
      <c r="G463" s="148">
        <v>17</v>
      </c>
      <c r="H463" s="148">
        <v>111287.09999999999</v>
      </c>
      <c r="I463" s="148">
        <v>2225742</v>
      </c>
      <c r="J463" s="148">
        <v>0</v>
      </c>
      <c r="K463" s="148">
        <v>1365.0392569638</v>
      </c>
      <c r="L463" s="149">
        <v>13262.54</v>
      </c>
      <c r="M463" s="150">
        <v>9567.06</v>
      </c>
      <c r="N463" s="154">
        <v>22829.599999999999</v>
      </c>
      <c r="O463" s="155">
        <v>0.02</v>
      </c>
    </row>
    <row r="464" spans="1:15" x14ac:dyDescent="0.2">
      <c r="A464" s="153" t="s">
        <v>18</v>
      </c>
      <c r="B464" s="146" t="s">
        <v>19</v>
      </c>
      <c r="C464" s="147">
        <v>2</v>
      </c>
      <c r="D464" s="148">
        <v>66</v>
      </c>
      <c r="E464" s="148">
        <v>435374</v>
      </c>
      <c r="F464" s="148">
        <v>8707480</v>
      </c>
      <c r="G464" s="148">
        <v>55.44</v>
      </c>
      <c r="H464" s="148">
        <v>365714.16000000003</v>
      </c>
      <c r="I464" s="148">
        <v>7314283.2000000002</v>
      </c>
      <c r="J464" s="148">
        <v>0</v>
      </c>
      <c r="K464" s="148">
        <v>4076.4136693419746</v>
      </c>
      <c r="L464" s="149">
        <v>56292.06</v>
      </c>
      <c r="M464" s="150">
        <v>98709.67</v>
      </c>
      <c r="N464" s="154">
        <v>155001.73000000001</v>
      </c>
      <c r="O464" s="155">
        <v>0.03</v>
      </c>
    </row>
    <row r="465" spans="1:15" x14ac:dyDescent="0.2">
      <c r="A465" s="153" t="s">
        <v>10</v>
      </c>
      <c r="B465" s="146" t="s">
        <v>13</v>
      </c>
      <c r="C465" s="147">
        <v>0</v>
      </c>
      <c r="D465" s="148">
        <v>0</v>
      </c>
      <c r="E465" s="148">
        <v>0</v>
      </c>
      <c r="F465" s="148">
        <v>0</v>
      </c>
      <c r="G465" s="148">
        <v>0</v>
      </c>
      <c r="H465" s="148">
        <v>0</v>
      </c>
      <c r="I465" s="148">
        <v>0</v>
      </c>
      <c r="J465" s="148">
        <v>0</v>
      </c>
      <c r="K465" s="148">
        <v>0</v>
      </c>
      <c r="L465" s="149">
        <v>0</v>
      </c>
      <c r="M465" s="150">
        <v>0</v>
      </c>
      <c r="N465" s="154">
        <v>0</v>
      </c>
      <c r="O465" s="155">
        <v>0</v>
      </c>
    </row>
    <row r="466" spans="1:15" x14ac:dyDescent="0.2">
      <c r="A466" s="153" t="s">
        <v>33</v>
      </c>
      <c r="B466" s="146" t="s">
        <v>136</v>
      </c>
      <c r="C466" s="147">
        <v>0</v>
      </c>
      <c r="D466" s="148">
        <v>0</v>
      </c>
      <c r="E466" s="148">
        <v>0</v>
      </c>
      <c r="F466" s="148">
        <v>0</v>
      </c>
      <c r="G466" s="148">
        <v>0</v>
      </c>
      <c r="H466" s="148">
        <v>0</v>
      </c>
      <c r="I466" s="148">
        <v>0</v>
      </c>
      <c r="J466" s="148">
        <v>0</v>
      </c>
      <c r="K466" s="148">
        <v>0</v>
      </c>
      <c r="L466" s="149">
        <v>0</v>
      </c>
      <c r="M466" s="150">
        <v>0</v>
      </c>
      <c r="N466" s="154">
        <v>0</v>
      </c>
      <c r="O466" s="155">
        <v>0</v>
      </c>
    </row>
    <row r="467" spans="1:15" x14ac:dyDescent="0.2">
      <c r="A467" s="156" t="s">
        <v>130</v>
      </c>
      <c r="B467" s="146" t="s">
        <v>130</v>
      </c>
      <c r="C467" s="147">
        <v>0</v>
      </c>
      <c r="D467" s="148">
        <v>0</v>
      </c>
      <c r="E467" s="148">
        <v>0</v>
      </c>
      <c r="F467" s="148">
        <v>0</v>
      </c>
      <c r="G467" s="148">
        <v>0</v>
      </c>
      <c r="H467" s="148">
        <v>0</v>
      </c>
      <c r="I467" s="148">
        <v>0</v>
      </c>
      <c r="J467" s="148">
        <v>0</v>
      </c>
      <c r="K467" s="148">
        <v>0</v>
      </c>
      <c r="L467" s="149">
        <v>0</v>
      </c>
      <c r="M467" s="150">
        <v>0</v>
      </c>
      <c r="N467" s="154">
        <v>0</v>
      </c>
      <c r="O467" s="155">
        <v>0</v>
      </c>
    </row>
    <row r="468" spans="1:15" x14ac:dyDescent="0.2">
      <c r="A468" s="156" t="s">
        <v>131</v>
      </c>
      <c r="B468" s="146" t="s">
        <v>131</v>
      </c>
      <c r="C468" s="147">
        <v>0</v>
      </c>
      <c r="D468" s="148">
        <v>0</v>
      </c>
      <c r="E468" s="148">
        <v>0</v>
      </c>
      <c r="F468" s="148">
        <v>0</v>
      </c>
      <c r="G468" s="148">
        <v>0</v>
      </c>
      <c r="H468" s="148">
        <v>0</v>
      </c>
      <c r="I468" s="148">
        <v>0</v>
      </c>
      <c r="J468" s="148">
        <v>0</v>
      </c>
      <c r="K468" s="148">
        <v>0</v>
      </c>
      <c r="L468" s="149">
        <v>0</v>
      </c>
      <c r="M468" s="150">
        <v>0</v>
      </c>
      <c r="N468" s="154">
        <v>0</v>
      </c>
      <c r="O468" s="155">
        <v>0</v>
      </c>
    </row>
    <row r="469" spans="1:15" x14ac:dyDescent="0.2">
      <c r="A469" s="153" t="s">
        <v>32</v>
      </c>
      <c r="B469" s="146" t="s">
        <v>32</v>
      </c>
      <c r="C469" s="147">
        <v>0</v>
      </c>
      <c r="D469" s="148">
        <v>0</v>
      </c>
      <c r="E469" s="148">
        <v>0</v>
      </c>
      <c r="F469" s="148">
        <v>0</v>
      </c>
      <c r="G469" s="148">
        <v>0</v>
      </c>
      <c r="H469" s="148">
        <v>0</v>
      </c>
      <c r="I469" s="148">
        <v>0</v>
      </c>
      <c r="J469" s="148">
        <v>0</v>
      </c>
      <c r="K469" s="148">
        <v>0</v>
      </c>
      <c r="L469" s="149">
        <v>0</v>
      </c>
      <c r="M469" s="150">
        <v>0</v>
      </c>
      <c r="N469" s="154">
        <v>0</v>
      </c>
      <c r="O469" s="155">
        <v>0</v>
      </c>
    </row>
    <row r="470" spans="1:15" x14ac:dyDescent="0.2">
      <c r="A470" s="157" t="s">
        <v>40</v>
      </c>
      <c r="B470" s="158"/>
      <c r="C470" s="159">
        <v>91185.45</v>
      </c>
      <c r="D470" s="160">
        <v>5313.7286500000009</v>
      </c>
      <c r="E470" s="160">
        <v>18500888.825000003</v>
      </c>
      <c r="F470" s="160">
        <v>198156723.84999999</v>
      </c>
      <c r="G470" s="160">
        <v>4280.8237764999994</v>
      </c>
      <c r="H470" s="160">
        <v>14602766.735749999</v>
      </c>
      <c r="I470" s="160">
        <v>163787532.46599996</v>
      </c>
      <c r="J470" s="160">
        <v>0</v>
      </c>
      <c r="K470" s="161">
        <v>98514.78302556432</v>
      </c>
      <c r="L470" s="162">
        <v>4262326.0599999996</v>
      </c>
      <c r="M470" s="162">
        <v>1004480.05</v>
      </c>
      <c r="N470" s="163">
        <v>5266806.1100000003</v>
      </c>
      <c r="O470" s="164">
        <v>0.05</v>
      </c>
    </row>
    <row r="471" spans="1:15" x14ac:dyDescent="0.2">
      <c r="A471" s="165"/>
      <c r="B471" s="165"/>
      <c r="C471" s="166"/>
      <c r="D471" s="166"/>
      <c r="E471" s="166"/>
      <c r="F471" s="166"/>
      <c r="G471" s="166"/>
      <c r="H471" s="166"/>
      <c r="I471" s="166"/>
      <c r="J471" s="166"/>
      <c r="K471" s="166"/>
      <c r="L471" s="167"/>
      <c r="M471" s="167"/>
      <c r="N471" s="167"/>
      <c r="O471" s="168"/>
    </row>
    <row r="472" spans="1:15" x14ac:dyDescent="0.2">
      <c r="A472" s="157" t="s">
        <v>129</v>
      </c>
      <c r="B472" s="158" t="s">
        <v>129</v>
      </c>
      <c r="C472" s="159">
        <v>0</v>
      </c>
      <c r="D472" s="160">
        <v>0</v>
      </c>
      <c r="E472" s="160">
        <v>0</v>
      </c>
      <c r="F472" s="160">
        <v>0</v>
      </c>
      <c r="G472" s="160">
        <v>0</v>
      </c>
      <c r="H472" s="160">
        <v>0</v>
      </c>
      <c r="I472" s="160">
        <v>0</v>
      </c>
      <c r="J472" s="160">
        <v>0</v>
      </c>
      <c r="K472" s="161">
        <v>0</v>
      </c>
      <c r="L472" s="162">
        <v>0</v>
      </c>
      <c r="M472" s="169">
        <v>0</v>
      </c>
      <c r="N472" s="163">
        <v>0</v>
      </c>
      <c r="O472" s="170"/>
    </row>
    <row r="473" spans="1:15" x14ac:dyDescent="0.2">
      <c r="A473" s="157" t="s">
        <v>41</v>
      </c>
      <c r="B473" s="158" t="s">
        <v>41</v>
      </c>
      <c r="C473" s="159">
        <v>0</v>
      </c>
      <c r="D473" s="160">
        <v>0</v>
      </c>
      <c r="E473" s="160">
        <v>0</v>
      </c>
      <c r="F473" s="160">
        <v>0</v>
      </c>
      <c r="G473" s="160">
        <v>0</v>
      </c>
      <c r="H473" s="160">
        <v>0</v>
      </c>
      <c r="I473" s="160">
        <v>0</v>
      </c>
      <c r="J473" s="160">
        <v>0</v>
      </c>
      <c r="K473" s="161">
        <v>0</v>
      </c>
      <c r="L473" s="162">
        <v>0</v>
      </c>
      <c r="M473" s="169">
        <v>0</v>
      </c>
      <c r="N473" s="163">
        <v>0</v>
      </c>
      <c r="O473" s="170"/>
    </row>
    <row r="474" spans="1:15" x14ac:dyDescent="0.2">
      <c r="A474" s="157" t="s">
        <v>126</v>
      </c>
      <c r="B474" s="158" t="s">
        <v>127</v>
      </c>
      <c r="C474" s="159">
        <v>1</v>
      </c>
      <c r="D474" s="160">
        <v>0</v>
      </c>
      <c r="E474" s="160">
        <v>9442000</v>
      </c>
      <c r="F474" s="160">
        <v>9442000</v>
      </c>
      <c r="G474" s="160">
        <v>0</v>
      </c>
      <c r="H474" s="160">
        <v>9442000</v>
      </c>
      <c r="I474" s="160">
        <v>9442000</v>
      </c>
      <c r="J474" s="160">
        <v>0</v>
      </c>
      <c r="K474" s="161">
        <v>6228.8122545238202</v>
      </c>
      <c r="L474" s="162">
        <v>0</v>
      </c>
      <c r="M474" s="169">
        <v>20864.64</v>
      </c>
      <c r="N474" s="163">
        <v>20864.64</v>
      </c>
      <c r="O474" s="170"/>
    </row>
    <row r="475" spans="1:15" x14ac:dyDescent="0.2">
      <c r="A475" s="170"/>
      <c r="B475" s="170"/>
      <c r="C475" s="170"/>
      <c r="D475" s="170"/>
      <c r="E475" s="170"/>
      <c r="F475" s="170"/>
      <c r="G475" s="170"/>
      <c r="H475" s="170"/>
      <c r="I475" s="170"/>
      <c r="J475" s="170"/>
      <c r="K475" s="170"/>
      <c r="L475" s="171"/>
      <c r="M475" s="171"/>
      <c r="N475" s="171"/>
      <c r="O475" s="170"/>
    </row>
    <row r="476" spans="1:15" x14ac:dyDescent="0.2">
      <c r="A476" s="157" t="s">
        <v>42</v>
      </c>
      <c r="B476" s="158"/>
      <c r="C476" s="159">
        <v>91186.45</v>
      </c>
      <c r="D476" s="160">
        <v>5313.7286500000009</v>
      </c>
      <c r="E476" s="160">
        <v>27942888.825000003</v>
      </c>
      <c r="F476" s="160">
        <v>207598723.84999999</v>
      </c>
      <c r="G476" s="160">
        <v>4280.8237764999994</v>
      </c>
      <c r="H476" s="160">
        <v>24044766.735749997</v>
      </c>
      <c r="I476" s="160">
        <v>173229532.46599996</v>
      </c>
      <c r="J476" s="160">
        <v>0</v>
      </c>
      <c r="K476" s="161">
        <v>104743.59528008814</v>
      </c>
      <c r="L476" s="162">
        <v>4262326.0599999996</v>
      </c>
      <c r="M476" s="169">
        <v>1025344.69</v>
      </c>
      <c r="N476" s="163">
        <v>5287670.75</v>
      </c>
      <c r="O476" s="170"/>
    </row>
    <row r="477" spans="1:15" x14ac:dyDescent="0.2">
      <c r="A477" s="172"/>
      <c r="B477" s="170"/>
      <c r="C477" s="170"/>
      <c r="D477" s="170"/>
      <c r="E477" s="170"/>
      <c r="F477" s="170"/>
      <c r="G477" s="170"/>
      <c r="H477" s="170"/>
      <c r="I477" s="170"/>
      <c r="J477" s="170"/>
      <c r="K477" s="170"/>
      <c r="L477" s="170"/>
      <c r="M477" s="170"/>
      <c r="N477" s="170"/>
      <c r="O477" s="170"/>
    </row>
    <row r="478" spans="1:15" x14ac:dyDescent="0.2">
      <c r="A478" s="173" t="s">
        <v>85</v>
      </c>
      <c r="B478" s="174" t="s">
        <v>84</v>
      </c>
      <c r="C478" s="175">
        <v>1.3842155827595142</v>
      </c>
      <c r="D478" s="176"/>
      <c r="E478" s="170"/>
      <c r="F478" s="170"/>
      <c r="G478" s="170"/>
      <c r="H478" s="170"/>
      <c r="I478" s="170"/>
      <c r="J478" s="170"/>
      <c r="K478" s="170"/>
      <c r="L478" s="170"/>
      <c r="M478" s="170"/>
      <c r="N478" s="170"/>
      <c r="O478" s="170"/>
    </row>
    <row r="479" spans="1:15" x14ac:dyDescent="0.2">
      <c r="A479" s="177"/>
      <c r="B479" s="178" t="s">
        <v>76</v>
      </c>
      <c r="C479" s="179">
        <v>4.1738198512444145</v>
      </c>
      <c r="D479" s="176"/>
      <c r="E479" s="170"/>
      <c r="F479" s="170"/>
      <c r="G479" s="170"/>
      <c r="H479" s="170"/>
      <c r="I479" s="170"/>
      <c r="J479" s="170"/>
      <c r="K479" s="170"/>
      <c r="L479" s="170"/>
      <c r="M479" s="170"/>
      <c r="N479" s="170"/>
      <c r="O479" s="170"/>
    </row>
    <row r="480" spans="1:15" x14ac:dyDescent="0.2">
      <c r="A480" s="180" t="s">
        <v>132</v>
      </c>
      <c r="B480" s="170"/>
      <c r="C480" s="170"/>
      <c r="D480" s="170"/>
      <c r="E480" s="170"/>
      <c r="F480" s="170"/>
      <c r="G480" s="170"/>
      <c r="H480" s="170"/>
      <c r="I480" s="170"/>
      <c r="J480" s="170"/>
      <c r="K480" s="170"/>
      <c r="L480" s="170"/>
      <c r="M480" s="170"/>
      <c r="N480" s="170"/>
      <c r="O480" s="170"/>
    </row>
    <row r="481" spans="1:15" x14ac:dyDescent="0.2">
      <c r="A481" s="373" t="s">
        <v>121</v>
      </c>
      <c r="B481" s="374"/>
      <c r="C481" s="397" t="s">
        <v>36</v>
      </c>
      <c r="D481" s="398"/>
      <c r="E481" s="398"/>
      <c r="F481" s="398"/>
      <c r="G481" s="398"/>
      <c r="H481" s="398"/>
      <c r="I481" s="398"/>
      <c r="J481" s="398"/>
      <c r="K481" s="373"/>
      <c r="L481" s="399" t="s">
        <v>0</v>
      </c>
      <c r="M481" s="400"/>
      <c r="N481" s="400"/>
      <c r="O481" s="400"/>
    </row>
    <row r="482" spans="1:15" ht="51" x14ac:dyDescent="0.2">
      <c r="A482" s="376" t="s">
        <v>37</v>
      </c>
      <c r="B482" s="376" t="s">
        <v>1</v>
      </c>
      <c r="C482" s="376" t="s">
        <v>38</v>
      </c>
      <c r="D482" s="377" t="s">
        <v>98</v>
      </c>
      <c r="E482" s="377" t="s">
        <v>91</v>
      </c>
      <c r="F482" s="377" t="s">
        <v>92</v>
      </c>
      <c r="G482" s="377" t="s">
        <v>93</v>
      </c>
      <c r="H482" s="377" t="s">
        <v>94</v>
      </c>
      <c r="I482" s="377" t="s">
        <v>95</v>
      </c>
      <c r="J482" s="377" t="s">
        <v>96</v>
      </c>
      <c r="K482" s="377" t="s">
        <v>43</v>
      </c>
      <c r="L482" s="376" t="s">
        <v>5</v>
      </c>
      <c r="M482" s="287" t="s">
        <v>6</v>
      </c>
      <c r="N482" s="378" t="s">
        <v>7</v>
      </c>
      <c r="O482" s="378" t="s">
        <v>82</v>
      </c>
    </row>
    <row r="483" spans="1:15" x14ac:dyDescent="0.2">
      <c r="A483" s="145" t="s">
        <v>20</v>
      </c>
      <c r="B483" s="146" t="s">
        <v>21</v>
      </c>
      <c r="C483" s="147">
        <v>14</v>
      </c>
      <c r="D483" s="148">
        <v>0</v>
      </c>
      <c r="E483" s="148">
        <v>3976</v>
      </c>
      <c r="F483" s="148">
        <v>43736</v>
      </c>
      <c r="G483" s="148">
        <v>0</v>
      </c>
      <c r="H483" s="148">
        <v>1232.56</v>
      </c>
      <c r="I483" s="148">
        <v>13558.16</v>
      </c>
      <c r="J483" s="148">
        <v>0</v>
      </c>
      <c r="K483" s="148">
        <v>6.8220830634770122</v>
      </c>
      <c r="L483" s="149">
        <v>490</v>
      </c>
      <c r="M483" s="150">
        <v>3470.52</v>
      </c>
      <c r="N483" s="151">
        <v>3960.52</v>
      </c>
      <c r="O483" s="152">
        <v>0.39</v>
      </c>
    </row>
    <row r="484" spans="1:15" x14ac:dyDescent="0.2">
      <c r="A484" s="153" t="s">
        <v>123</v>
      </c>
      <c r="B484" s="146" t="s">
        <v>124</v>
      </c>
      <c r="C484" s="147">
        <v>0</v>
      </c>
      <c r="D484" s="148">
        <v>0</v>
      </c>
      <c r="E484" s="148">
        <v>0</v>
      </c>
      <c r="F484" s="148">
        <v>0</v>
      </c>
      <c r="G484" s="148">
        <v>0</v>
      </c>
      <c r="H484" s="148">
        <v>0</v>
      </c>
      <c r="I484" s="148">
        <v>0</v>
      </c>
      <c r="J484" s="148">
        <v>0</v>
      </c>
      <c r="K484" s="148">
        <v>0</v>
      </c>
      <c r="L484" s="149">
        <v>0</v>
      </c>
      <c r="M484" s="150">
        <v>0</v>
      </c>
      <c r="N484" s="154">
        <v>0</v>
      </c>
      <c r="O484" s="155">
        <v>0</v>
      </c>
    </row>
    <row r="485" spans="1:15" x14ac:dyDescent="0.2">
      <c r="A485" s="153" t="s">
        <v>39</v>
      </c>
      <c r="B485" s="146" t="s">
        <v>44</v>
      </c>
      <c r="C485" s="147">
        <v>0</v>
      </c>
      <c r="D485" s="148">
        <v>0</v>
      </c>
      <c r="E485" s="148">
        <v>0</v>
      </c>
      <c r="F485" s="148">
        <v>0</v>
      </c>
      <c r="G485" s="148">
        <v>0</v>
      </c>
      <c r="H485" s="148">
        <v>0</v>
      </c>
      <c r="I485" s="148">
        <v>0</v>
      </c>
      <c r="J485" s="148">
        <v>0</v>
      </c>
      <c r="K485" s="148">
        <v>0</v>
      </c>
      <c r="L485" s="149">
        <v>0</v>
      </c>
      <c r="M485" s="150">
        <v>0</v>
      </c>
      <c r="N485" s="154">
        <v>0</v>
      </c>
      <c r="O485" s="155">
        <v>0</v>
      </c>
    </row>
    <row r="486" spans="1:15" x14ac:dyDescent="0.2">
      <c r="A486" s="153" t="s">
        <v>10</v>
      </c>
      <c r="B486" s="146" t="s">
        <v>25</v>
      </c>
      <c r="C486" s="147">
        <v>22.4</v>
      </c>
      <c r="D486" s="148">
        <v>13.998200000000001</v>
      </c>
      <c r="E486" s="148">
        <v>14320.4</v>
      </c>
      <c r="F486" s="148">
        <v>355206</v>
      </c>
      <c r="G486" s="148">
        <v>11.198560000000001</v>
      </c>
      <c r="H486" s="148">
        <v>11456.32</v>
      </c>
      <c r="I486" s="148">
        <v>284164.8</v>
      </c>
      <c r="J486" s="148">
        <v>0</v>
      </c>
      <c r="K486" s="148">
        <v>172.16366904687229</v>
      </c>
      <c r="L486" s="149">
        <v>13565</v>
      </c>
      <c r="M486" s="150">
        <v>4195.92</v>
      </c>
      <c r="N486" s="154">
        <v>17760.919999999998</v>
      </c>
      <c r="O486" s="155">
        <v>0.11</v>
      </c>
    </row>
    <row r="487" spans="1:15" x14ac:dyDescent="0.2">
      <c r="A487" s="153" t="s">
        <v>20</v>
      </c>
      <c r="B487" s="146" t="s">
        <v>22</v>
      </c>
      <c r="C487" s="147">
        <v>8</v>
      </c>
      <c r="D487" s="148">
        <v>0</v>
      </c>
      <c r="E487" s="148">
        <v>464</v>
      </c>
      <c r="F487" s="148">
        <v>4640</v>
      </c>
      <c r="G487" s="148">
        <v>0</v>
      </c>
      <c r="H487" s="148">
        <v>278.39999999999998</v>
      </c>
      <c r="I487" s="148">
        <v>2784</v>
      </c>
      <c r="J487" s="148">
        <v>0</v>
      </c>
      <c r="K487" s="148">
        <v>1.4008301457365897</v>
      </c>
      <c r="L487" s="149">
        <v>280</v>
      </c>
      <c r="M487" s="150">
        <v>715.18</v>
      </c>
      <c r="N487" s="154">
        <v>995.18</v>
      </c>
      <c r="O487" s="155">
        <v>0.46</v>
      </c>
    </row>
    <row r="488" spans="1:15" x14ac:dyDescent="0.2">
      <c r="A488" s="153" t="s">
        <v>23</v>
      </c>
      <c r="B488" s="146" t="s">
        <v>24</v>
      </c>
      <c r="C488" s="147">
        <v>0</v>
      </c>
      <c r="D488" s="148">
        <v>0</v>
      </c>
      <c r="E488" s="148">
        <v>0</v>
      </c>
      <c r="F488" s="148">
        <v>0</v>
      </c>
      <c r="G488" s="148">
        <v>0</v>
      </c>
      <c r="H488" s="148">
        <v>0</v>
      </c>
      <c r="I488" s="148">
        <v>0</v>
      </c>
      <c r="J488" s="148">
        <v>0</v>
      </c>
      <c r="K488" s="148">
        <v>0</v>
      </c>
      <c r="L488" s="149">
        <v>0</v>
      </c>
      <c r="M488" s="150">
        <v>0</v>
      </c>
      <c r="N488" s="154">
        <v>0</v>
      </c>
      <c r="O488" s="155">
        <v>0</v>
      </c>
    </row>
    <row r="489" spans="1:15" x14ac:dyDescent="0.2">
      <c r="A489" s="153" t="s">
        <v>10</v>
      </c>
      <c r="B489" s="146" t="s">
        <v>26</v>
      </c>
      <c r="C489" s="147">
        <v>0</v>
      </c>
      <c r="D489" s="148">
        <v>0</v>
      </c>
      <c r="E489" s="148">
        <v>0</v>
      </c>
      <c r="F489" s="148">
        <v>0</v>
      </c>
      <c r="G489" s="148">
        <v>0</v>
      </c>
      <c r="H489" s="148">
        <v>0</v>
      </c>
      <c r="I489" s="148">
        <v>0</v>
      </c>
      <c r="J489" s="148">
        <v>0</v>
      </c>
      <c r="K489" s="148">
        <v>0</v>
      </c>
      <c r="L489" s="149">
        <v>0</v>
      </c>
      <c r="M489" s="150">
        <v>0</v>
      </c>
      <c r="N489" s="154">
        <v>0</v>
      </c>
      <c r="O489" s="155">
        <v>0</v>
      </c>
    </row>
    <row r="490" spans="1:15" x14ac:dyDescent="0.2">
      <c r="A490" s="153" t="s">
        <v>14</v>
      </c>
      <c r="B490" s="146" t="s">
        <v>28</v>
      </c>
      <c r="C490" s="147">
        <v>219</v>
      </c>
      <c r="D490" s="148">
        <v>5.4</v>
      </c>
      <c r="E490" s="148">
        <v>18573</v>
      </c>
      <c r="F490" s="148">
        <v>211365</v>
      </c>
      <c r="G490" s="148">
        <v>3.7311000000000005</v>
      </c>
      <c r="H490" s="148">
        <v>14130.92</v>
      </c>
      <c r="I490" s="148">
        <v>159253.6</v>
      </c>
      <c r="J490" s="148">
        <v>0</v>
      </c>
      <c r="K490" s="148">
        <v>80.131912247513142</v>
      </c>
      <c r="L490" s="149">
        <v>517.75</v>
      </c>
      <c r="M490" s="150">
        <v>11057.86</v>
      </c>
      <c r="N490" s="154">
        <v>11575.61</v>
      </c>
      <c r="O490" s="155">
        <v>0.1</v>
      </c>
    </row>
    <row r="491" spans="1:15" x14ac:dyDescent="0.2">
      <c r="A491" s="153" t="s">
        <v>29</v>
      </c>
      <c r="B491" s="146" t="s">
        <v>30</v>
      </c>
      <c r="C491" s="147">
        <v>0</v>
      </c>
      <c r="D491" s="148">
        <v>0</v>
      </c>
      <c r="E491" s="148">
        <v>0</v>
      </c>
      <c r="F491" s="148">
        <v>0</v>
      </c>
      <c r="G491" s="148">
        <v>0</v>
      </c>
      <c r="H491" s="148">
        <v>0</v>
      </c>
      <c r="I491" s="148">
        <v>0</v>
      </c>
      <c r="J491" s="148">
        <v>0</v>
      </c>
      <c r="K491" s="148">
        <v>0</v>
      </c>
      <c r="L491" s="149">
        <v>0</v>
      </c>
      <c r="M491" s="150">
        <v>0</v>
      </c>
      <c r="N491" s="154">
        <v>0</v>
      </c>
      <c r="O491" s="155">
        <v>0</v>
      </c>
    </row>
    <row r="492" spans="1:15" x14ac:dyDescent="0.2">
      <c r="A492" s="153" t="s">
        <v>18</v>
      </c>
      <c r="B492" s="146" t="s">
        <v>31</v>
      </c>
      <c r="C492" s="147">
        <v>20</v>
      </c>
      <c r="D492" s="148">
        <v>3.5999999999999997E-2</v>
      </c>
      <c r="E492" s="148">
        <v>2247.36</v>
      </c>
      <c r="F492" s="148">
        <v>30947.040000000001</v>
      </c>
      <c r="G492" s="148">
        <v>2.5199999999999997E-2</v>
      </c>
      <c r="H492" s="148">
        <v>1573.152</v>
      </c>
      <c r="I492" s="148">
        <v>21662.928</v>
      </c>
      <c r="J492" s="148">
        <v>0</v>
      </c>
      <c r="K492" s="148">
        <v>11.751145778124085</v>
      </c>
      <c r="L492" s="149">
        <v>1000</v>
      </c>
      <c r="M492" s="150">
        <v>7266.7</v>
      </c>
      <c r="N492" s="154">
        <v>8266.7000000000007</v>
      </c>
      <c r="O492" s="155">
        <v>0.54</v>
      </c>
    </row>
    <row r="493" spans="1:15" x14ac:dyDescent="0.2">
      <c r="A493" s="153" t="s">
        <v>10</v>
      </c>
      <c r="B493" s="146" t="s">
        <v>27</v>
      </c>
      <c r="C493" s="147">
        <v>0</v>
      </c>
      <c r="D493" s="148">
        <v>0</v>
      </c>
      <c r="E493" s="148">
        <v>0</v>
      </c>
      <c r="F493" s="148">
        <v>0</v>
      </c>
      <c r="G493" s="148">
        <v>0</v>
      </c>
      <c r="H493" s="148">
        <v>0</v>
      </c>
      <c r="I493" s="148">
        <v>0</v>
      </c>
      <c r="J493" s="148">
        <v>0</v>
      </c>
      <c r="K493" s="148">
        <v>0</v>
      </c>
      <c r="L493" s="149">
        <v>0</v>
      </c>
      <c r="M493" s="150">
        <v>0</v>
      </c>
      <c r="N493" s="154">
        <v>0</v>
      </c>
      <c r="O493" s="155">
        <v>0</v>
      </c>
    </row>
    <row r="494" spans="1:15" x14ac:dyDescent="0.2">
      <c r="A494" s="153" t="s">
        <v>33</v>
      </c>
      <c r="B494" s="146" t="s">
        <v>34</v>
      </c>
      <c r="C494" s="147">
        <v>24</v>
      </c>
      <c r="D494" s="148">
        <v>6.4080000000000004</v>
      </c>
      <c r="E494" s="148">
        <v>3960</v>
      </c>
      <c r="F494" s="148">
        <v>39600</v>
      </c>
      <c r="G494" s="148">
        <v>3.8448000000000002</v>
      </c>
      <c r="H494" s="148">
        <v>2376</v>
      </c>
      <c r="I494" s="148">
        <v>23760</v>
      </c>
      <c r="J494" s="148">
        <v>0</v>
      </c>
      <c r="K494" s="148">
        <v>12.711440069120796</v>
      </c>
      <c r="L494" s="149">
        <v>4710.22</v>
      </c>
      <c r="M494" s="150">
        <v>5133.83</v>
      </c>
      <c r="N494" s="154">
        <v>9844.0499999999993</v>
      </c>
      <c r="O494" s="155">
        <v>0.54</v>
      </c>
    </row>
    <row r="495" spans="1:15" x14ac:dyDescent="0.2">
      <c r="A495" s="153" t="s">
        <v>123</v>
      </c>
      <c r="B495" s="146" t="s">
        <v>125</v>
      </c>
      <c r="C495" s="147">
        <v>0</v>
      </c>
      <c r="D495" s="148">
        <v>0</v>
      </c>
      <c r="E495" s="148">
        <v>0</v>
      </c>
      <c r="F495" s="148">
        <v>0</v>
      </c>
      <c r="G495" s="148">
        <v>0</v>
      </c>
      <c r="H495" s="148">
        <v>0</v>
      </c>
      <c r="I495" s="148">
        <v>0</v>
      </c>
      <c r="J495" s="148">
        <v>0</v>
      </c>
      <c r="K495" s="148">
        <v>0</v>
      </c>
      <c r="L495" s="149">
        <v>0</v>
      </c>
      <c r="M495" s="150">
        <v>0</v>
      </c>
      <c r="N495" s="154">
        <v>0</v>
      </c>
      <c r="O495" s="155">
        <v>0</v>
      </c>
    </row>
    <row r="496" spans="1:15" x14ac:dyDescent="0.2">
      <c r="A496" s="153" t="s">
        <v>39</v>
      </c>
      <c r="B496" s="146" t="s">
        <v>88</v>
      </c>
      <c r="C496" s="147">
        <v>0</v>
      </c>
      <c r="D496" s="148">
        <v>0</v>
      </c>
      <c r="E496" s="148">
        <v>0</v>
      </c>
      <c r="F496" s="148">
        <v>0</v>
      </c>
      <c r="G496" s="148">
        <v>0</v>
      </c>
      <c r="H496" s="148">
        <v>0</v>
      </c>
      <c r="I496" s="148">
        <v>0</v>
      </c>
      <c r="J496" s="148">
        <v>0</v>
      </c>
      <c r="K496" s="148">
        <v>0</v>
      </c>
      <c r="L496" s="149">
        <v>0</v>
      </c>
      <c r="M496" s="150">
        <v>0</v>
      </c>
      <c r="N496" s="154">
        <v>0</v>
      </c>
      <c r="O496" s="155">
        <v>0</v>
      </c>
    </row>
    <row r="497" spans="1:15" x14ac:dyDescent="0.2">
      <c r="A497" s="153" t="s">
        <v>8</v>
      </c>
      <c r="B497" s="146" t="s">
        <v>9</v>
      </c>
      <c r="C497" s="147">
        <v>0</v>
      </c>
      <c r="D497" s="148">
        <v>0</v>
      </c>
      <c r="E497" s="148">
        <v>0</v>
      </c>
      <c r="F497" s="148">
        <v>0</v>
      </c>
      <c r="G497" s="148">
        <v>0</v>
      </c>
      <c r="H497" s="148">
        <v>0</v>
      </c>
      <c r="I497" s="148">
        <v>0</v>
      </c>
      <c r="J497" s="148">
        <v>0</v>
      </c>
      <c r="K497" s="148">
        <v>0</v>
      </c>
      <c r="L497" s="149">
        <v>0</v>
      </c>
      <c r="M497" s="150">
        <v>0</v>
      </c>
      <c r="N497" s="154">
        <v>0</v>
      </c>
      <c r="O497" s="155">
        <v>0</v>
      </c>
    </row>
    <row r="498" spans="1:15" x14ac:dyDescent="0.2">
      <c r="A498" s="153" t="s">
        <v>10</v>
      </c>
      <c r="B498" s="146" t="s">
        <v>11</v>
      </c>
      <c r="C498" s="147">
        <v>0</v>
      </c>
      <c r="D498" s="148">
        <v>0</v>
      </c>
      <c r="E498" s="148">
        <v>0</v>
      </c>
      <c r="F498" s="148">
        <v>0</v>
      </c>
      <c r="G498" s="148">
        <v>0</v>
      </c>
      <c r="H498" s="148">
        <v>0</v>
      </c>
      <c r="I498" s="148">
        <v>0</v>
      </c>
      <c r="J498" s="148">
        <v>0</v>
      </c>
      <c r="K498" s="148">
        <v>0</v>
      </c>
      <c r="L498" s="149">
        <v>0</v>
      </c>
      <c r="M498" s="150">
        <v>0</v>
      </c>
      <c r="N498" s="154">
        <v>0</v>
      </c>
      <c r="O498" s="155">
        <v>0</v>
      </c>
    </row>
    <row r="499" spans="1:15" x14ac:dyDescent="0.2">
      <c r="A499" s="153" t="s">
        <v>10</v>
      </c>
      <c r="B499" s="146" t="s">
        <v>12</v>
      </c>
      <c r="C499" s="147">
        <v>0</v>
      </c>
      <c r="D499" s="148">
        <v>0</v>
      </c>
      <c r="E499" s="148">
        <v>0</v>
      </c>
      <c r="F499" s="148">
        <v>0</v>
      </c>
      <c r="G499" s="148">
        <v>0</v>
      </c>
      <c r="H499" s="148">
        <v>0</v>
      </c>
      <c r="I499" s="148">
        <v>0</v>
      </c>
      <c r="J499" s="148">
        <v>0</v>
      </c>
      <c r="K499" s="148">
        <v>0</v>
      </c>
      <c r="L499" s="149">
        <v>0</v>
      </c>
      <c r="M499" s="150">
        <v>0</v>
      </c>
      <c r="N499" s="154">
        <v>0</v>
      </c>
      <c r="O499" s="155">
        <v>0</v>
      </c>
    </row>
    <row r="500" spans="1:15" x14ac:dyDescent="0.2">
      <c r="A500" s="153" t="s">
        <v>14</v>
      </c>
      <c r="B500" s="146" t="s">
        <v>15</v>
      </c>
      <c r="C500" s="147">
        <v>1</v>
      </c>
      <c r="D500" s="148">
        <v>31.506</v>
      </c>
      <c r="E500" s="148">
        <v>251596</v>
      </c>
      <c r="F500" s="148">
        <v>3019152</v>
      </c>
      <c r="G500" s="148">
        <v>25.204800000000002</v>
      </c>
      <c r="H500" s="148">
        <v>201276.80000000002</v>
      </c>
      <c r="I500" s="148">
        <v>2415321.6</v>
      </c>
      <c r="J500" s="148">
        <v>0</v>
      </c>
      <c r="K500" s="148">
        <v>1338.532354338427</v>
      </c>
      <c r="L500" s="149">
        <v>28161.71</v>
      </c>
      <c r="M500" s="150">
        <v>2745.49</v>
      </c>
      <c r="N500" s="154">
        <v>30907.200000000001</v>
      </c>
      <c r="O500" s="155">
        <v>0.02</v>
      </c>
    </row>
    <row r="501" spans="1:15" x14ac:dyDescent="0.2">
      <c r="A501" s="153" t="s">
        <v>8</v>
      </c>
      <c r="B501" s="146" t="s">
        <v>16</v>
      </c>
      <c r="C501" s="147">
        <v>0</v>
      </c>
      <c r="D501" s="148">
        <v>0</v>
      </c>
      <c r="E501" s="148">
        <v>0</v>
      </c>
      <c r="F501" s="148">
        <v>0</v>
      </c>
      <c r="G501" s="148">
        <v>0</v>
      </c>
      <c r="H501" s="148">
        <v>0</v>
      </c>
      <c r="I501" s="148">
        <v>0</v>
      </c>
      <c r="J501" s="148">
        <v>0</v>
      </c>
      <c r="K501" s="148">
        <v>0</v>
      </c>
      <c r="L501" s="149">
        <v>0</v>
      </c>
      <c r="M501" s="150">
        <v>0</v>
      </c>
      <c r="N501" s="154">
        <v>0</v>
      </c>
      <c r="O501" s="155">
        <v>0</v>
      </c>
    </row>
    <row r="502" spans="1:15" x14ac:dyDescent="0.2">
      <c r="A502" s="153" t="s">
        <v>8</v>
      </c>
      <c r="B502" s="146" t="s">
        <v>87</v>
      </c>
      <c r="C502" s="147">
        <v>0</v>
      </c>
      <c r="D502" s="148">
        <v>0</v>
      </c>
      <c r="E502" s="148">
        <v>0</v>
      </c>
      <c r="F502" s="148">
        <v>0</v>
      </c>
      <c r="G502" s="148">
        <v>0</v>
      </c>
      <c r="H502" s="148">
        <v>0</v>
      </c>
      <c r="I502" s="148">
        <v>0</v>
      </c>
      <c r="J502" s="148">
        <v>0</v>
      </c>
      <c r="K502" s="148">
        <v>0</v>
      </c>
      <c r="L502" s="149">
        <v>0</v>
      </c>
      <c r="M502" s="150">
        <v>0</v>
      </c>
      <c r="N502" s="154">
        <v>0</v>
      </c>
      <c r="O502" s="155">
        <v>0</v>
      </c>
    </row>
    <row r="503" spans="1:15" x14ac:dyDescent="0.2">
      <c r="A503" s="153" t="s">
        <v>8</v>
      </c>
      <c r="B503" s="146" t="s">
        <v>17</v>
      </c>
      <c r="C503" s="147">
        <v>0</v>
      </c>
      <c r="D503" s="148">
        <v>0</v>
      </c>
      <c r="E503" s="148">
        <v>0</v>
      </c>
      <c r="F503" s="148">
        <v>0</v>
      </c>
      <c r="G503" s="148">
        <v>0</v>
      </c>
      <c r="H503" s="148">
        <v>0</v>
      </c>
      <c r="I503" s="148">
        <v>0</v>
      </c>
      <c r="J503" s="148">
        <v>0</v>
      </c>
      <c r="K503" s="148">
        <v>0</v>
      </c>
      <c r="L503" s="149">
        <v>0</v>
      </c>
      <c r="M503" s="150">
        <v>0</v>
      </c>
      <c r="N503" s="154">
        <v>0</v>
      </c>
      <c r="O503" s="155">
        <v>0</v>
      </c>
    </row>
    <row r="504" spans="1:15" x14ac:dyDescent="0.2">
      <c r="A504" s="153" t="s">
        <v>18</v>
      </c>
      <c r="B504" s="146" t="s">
        <v>19</v>
      </c>
      <c r="C504" s="147">
        <v>17</v>
      </c>
      <c r="D504" s="148">
        <v>34.283999999999999</v>
      </c>
      <c r="E504" s="148">
        <v>391094</v>
      </c>
      <c r="F504" s="148">
        <v>4304738</v>
      </c>
      <c r="G504" s="148">
        <v>27.190543306000002</v>
      </c>
      <c r="H504" s="148">
        <v>310324.36523300002</v>
      </c>
      <c r="I504" s="148">
        <v>3415190.4175630002</v>
      </c>
      <c r="J504" s="148">
        <v>0</v>
      </c>
      <c r="K504" s="148">
        <v>1800.5179049116346</v>
      </c>
      <c r="L504" s="149">
        <v>117497.16</v>
      </c>
      <c r="M504" s="150">
        <v>18.88</v>
      </c>
      <c r="N504" s="154">
        <v>117516.04</v>
      </c>
      <c r="O504" s="155">
        <v>0.05</v>
      </c>
    </row>
    <row r="505" spans="1:15" x14ac:dyDescent="0.2">
      <c r="A505" s="153" t="s">
        <v>10</v>
      </c>
      <c r="B505" s="146" t="s">
        <v>13</v>
      </c>
      <c r="C505" s="147">
        <v>0</v>
      </c>
      <c r="D505" s="148">
        <v>0</v>
      </c>
      <c r="E505" s="148">
        <v>0</v>
      </c>
      <c r="F505" s="148">
        <v>0</v>
      </c>
      <c r="G505" s="148">
        <v>0</v>
      </c>
      <c r="H505" s="148">
        <v>0</v>
      </c>
      <c r="I505" s="148">
        <v>0</v>
      </c>
      <c r="J505" s="148">
        <v>0</v>
      </c>
      <c r="K505" s="148">
        <v>0</v>
      </c>
      <c r="L505" s="149">
        <v>0</v>
      </c>
      <c r="M505" s="150">
        <v>0</v>
      </c>
      <c r="N505" s="154">
        <v>0</v>
      </c>
      <c r="O505" s="155">
        <v>0</v>
      </c>
    </row>
    <row r="506" spans="1:15" x14ac:dyDescent="0.2">
      <c r="A506" s="153" t="s">
        <v>33</v>
      </c>
      <c r="B506" s="146" t="s">
        <v>136</v>
      </c>
      <c r="C506" s="147">
        <v>0</v>
      </c>
      <c r="D506" s="148">
        <v>0</v>
      </c>
      <c r="E506" s="148">
        <v>0</v>
      </c>
      <c r="F506" s="148">
        <v>0</v>
      </c>
      <c r="G506" s="148">
        <v>0</v>
      </c>
      <c r="H506" s="148">
        <v>0</v>
      </c>
      <c r="I506" s="148">
        <v>0</v>
      </c>
      <c r="J506" s="148">
        <v>0</v>
      </c>
      <c r="K506" s="148">
        <v>0</v>
      </c>
      <c r="L506" s="149">
        <v>0</v>
      </c>
      <c r="M506" s="150">
        <v>0</v>
      </c>
      <c r="N506" s="154">
        <v>0</v>
      </c>
      <c r="O506" s="155">
        <v>0</v>
      </c>
    </row>
    <row r="507" spans="1:15" x14ac:dyDescent="0.2">
      <c r="A507" s="156" t="s">
        <v>130</v>
      </c>
      <c r="B507" s="146" t="s">
        <v>130</v>
      </c>
      <c r="C507" s="147">
        <v>0</v>
      </c>
      <c r="D507" s="148">
        <v>0</v>
      </c>
      <c r="E507" s="148">
        <v>0</v>
      </c>
      <c r="F507" s="148">
        <v>0</v>
      </c>
      <c r="G507" s="148">
        <v>0</v>
      </c>
      <c r="H507" s="148">
        <v>0</v>
      </c>
      <c r="I507" s="148">
        <v>0</v>
      </c>
      <c r="J507" s="148">
        <v>0</v>
      </c>
      <c r="K507" s="148">
        <v>0</v>
      </c>
      <c r="L507" s="149">
        <v>0</v>
      </c>
      <c r="M507" s="150">
        <v>0</v>
      </c>
      <c r="N507" s="154">
        <v>0</v>
      </c>
      <c r="O507" s="155">
        <v>0</v>
      </c>
    </row>
    <row r="508" spans="1:15" x14ac:dyDescent="0.2">
      <c r="A508" s="156" t="s">
        <v>131</v>
      </c>
      <c r="B508" s="146" t="s">
        <v>131</v>
      </c>
      <c r="C508" s="147">
        <v>0</v>
      </c>
      <c r="D508" s="148">
        <v>0</v>
      </c>
      <c r="E508" s="148">
        <v>0</v>
      </c>
      <c r="F508" s="148">
        <v>0</v>
      </c>
      <c r="G508" s="148">
        <v>0</v>
      </c>
      <c r="H508" s="148">
        <v>0</v>
      </c>
      <c r="I508" s="148">
        <v>0</v>
      </c>
      <c r="J508" s="148">
        <v>0</v>
      </c>
      <c r="K508" s="148">
        <v>0</v>
      </c>
      <c r="L508" s="149">
        <v>0</v>
      </c>
      <c r="M508" s="150">
        <v>0</v>
      </c>
      <c r="N508" s="154">
        <v>0</v>
      </c>
      <c r="O508" s="155">
        <v>0</v>
      </c>
    </row>
    <row r="509" spans="1:15" x14ac:dyDescent="0.2">
      <c r="A509" s="153" t="s">
        <v>32</v>
      </c>
      <c r="B509" s="146" t="s">
        <v>32</v>
      </c>
      <c r="C509" s="147">
        <v>0</v>
      </c>
      <c r="D509" s="148">
        <v>0</v>
      </c>
      <c r="E509" s="148">
        <v>0</v>
      </c>
      <c r="F509" s="148">
        <v>0</v>
      </c>
      <c r="G509" s="148">
        <v>0</v>
      </c>
      <c r="H509" s="148">
        <v>0</v>
      </c>
      <c r="I509" s="148">
        <v>0</v>
      </c>
      <c r="J509" s="148">
        <v>0</v>
      </c>
      <c r="K509" s="148">
        <v>0</v>
      </c>
      <c r="L509" s="149">
        <v>0</v>
      </c>
      <c r="M509" s="150">
        <v>0</v>
      </c>
      <c r="N509" s="154">
        <v>0</v>
      </c>
      <c r="O509" s="155">
        <v>0</v>
      </c>
    </row>
    <row r="510" spans="1:15" x14ac:dyDescent="0.2">
      <c r="A510" s="157" t="s">
        <v>40</v>
      </c>
      <c r="B510" s="158"/>
      <c r="C510" s="159">
        <v>325.39999999999998</v>
      </c>
      <c r="D510" s="160">
        <v>91.632200000000012</v>
      </c>
      <c r="E510" s="160">
        <v>686230.76</v>
      </c>
      <c r="F510" s="160">
        <v>8009384.04</v>
      </c>
      <c r="G510" s="160">
        <v>71.195003306000018</v>
      </c>
      <c r="H510" s="160">
        <v>542648.51723300002</v>
      </c>
      <c r="I510" s="160">
        <v>6335695.5055630002</v>
      </c>
      <c r="J510" s="160">
        <v>0</v>
      </c>
      <c r="K510" s="161">
        <v>3424.0313396009055</v>
      </c>
      <c r="L510" s="162">
        <v>166221.84</v>
      </c>
      <c r="M510" s="162">
        <v>34604.39</v>
      </c>
      <c r="N510" s="163">
        <v>200826.23</v>
      </c>
      <c r="O510" s="164">
        <v>0.04</v>
      </c>
    </row>
    <row r="511" spans="1:15" x14ac:dyDescent="0.2">
      <c r="A511" s="165"/>
      <c r="B511" s="165"/>
      <c r="C511" s="166"/>
      <c r="D511" s="166"/>
      <c r="E511" s="166"/>
      <c r="F511" s="166"/>
      <c r="G511" s="166"/>
      <c r="H511" s="166"/>
      <c r="I511" s="166"/>
      <c r="J511" s="166"/>
      <c r="K511" s="166"/>
      <c r="L511" s="167"/>
      <c r="M511" s="167"/>
      <c r="N511" s="167"/>
      <c r="O511" s="168"/>
    </row>
    <row r="512" spans="1:15" x14ac:dyDescent="0.2">
      <c r="A512" s="157" t="s">
        <v>129</v>
      </c>
      <c r="B512" s="158" t="s">
        <v>129</v>
      </c>
      <c r="C512" s="159">
        <v>0</v>
      </c>
      <c r="D512" s="160">
        <v>0</v>
      </c>
      <c r="E512" s="160">
        <v>0</v>
      </c>
      <c r="F512" s="160">
        <v>0</v>
      </c>
      <c r="G512" s="160">
        <v>0</v>
      </c>
      <c r="H512" s="160">
        <v>0</v>
      </c>
      <c r="I512" s="160">
        <v>0</v>
      </c>
      <c r="J512" s="160">
        <v>0</v>
      </c>
      <c r="K512" s="161">
        <v>0</v>
      </c>
      <c r="L512" s="162">
        <v>0</v>
      </c>
      <c r="M512" s="169">
        <v>0</v>
      </c>
      <c r="N512" s="163">
        <v>0</v>
      </c>
      <c r="O512" s="170"/>
    </row>
    <row r="513" spans="1:15" x14ac:dyDescent="0.2">
      <c r="A513" s="157" t="s">
        <v>41</v>
      </c>
      <c r="B513" s="158" t="s">
        <v>41</v>
      </c>
      <c r="C513" s="159">
        <v>0</v>
      </c>
      <c r="D513" s="160">
        <v>0</v>
      </c>
      <c r="E513" s="160">
        <v>0</v>
      </c>
      <c r="F513" s="160">
        <v>0</v>
      </c>
      <c r="G513" s="160">
        <v>0</v>
      </c>
      <c r="H513" s="160">
        <v>0</v>
      </c>
      <c r="I513" s="160">
        <v>0</v>
      </c>
      <c r="J513" s="160">
        <v>0</v>
      </c>
      <c r="K513" s="161">
        <v>0</v>
      </c>
      <c r="L513" s="162">
        <v>0</v>
      </c>
      <c r="M513" s="169">
        <v>0</v>
      </c>
      <c r="N513" s="163">
        <v>0</v>
      </c>
      <c r="O513" s="170"/>
    </row>
    <row r="514" spans="1:15" x14ac:dyDescent="0.2">
      <c r="A514" s="157" t="s">
        <v>126</v>
      </c>
      <c r="B514" s="158" t="s">
        <v>127</v>
      </c>
      <c r="C514" s="159">
        <v>0</v>
      </c>
      <c r="D514" s="160">
        <v>0</v>
      </c>
      <c r="E514" s="160">
        <v>0</v>
      </c>
      <c r="F514" s="160">
        <v>0</v>
      </c>
      <c r="G514" s="160">
        <v>0</v>
      </c>
      <c r="H514" s="160">
        <v>0</v>
      </c>
      <c r="I514" s="160">
        <v>0</v>
      </c>
      <c r="J514" s="160">
        <v>0</v>
      </c>
      <c r="K514" s="161">
        <v>0</v>
      </c>
      <c r="L514" s="162">
        <v>0</v>
      </c>
      <c r="M514" s="169">
        <v>0</v>
      </c>
      <c r="N514" s="163">
        <v>0</v>
      </c>
      <c r="O514" s="170"/>
    </row>
    <row r="515" spans="1:15" x14ac:dyDescent="0.2">
      <c r="A515" s="170"/>
      <c r="B515" s="170"/>
      <c r="C515" s="170"/>
      <c r="D515" s="170"/>
      <c r="E515" s="170"/>
      <c r="F515" s="170"/>
      <c r="G515" s="170"/>
      <c r="H515" s="170"/>
      <c r="I515" s="170"/>
      <c r="J515" s="170"/>
      <c r="K515" s="170"/>
      <c r="L515" s="171"/>
      <c r="M515" s="171"/>
      <c r="N515" s="171"/>
      <c r="O515" s="170"/>
    </row>
    <row r="516" spans="1:15" x14ac:dyDescent="0.2">
      <c r="A516" s="157" t="s">
        <v>42</v>
      </c>
      <c r="B516" s="158"/>
      <c r="C516" s="159">
        <v>325.39999999999998</v>
      </c>
      <c r="D516" s="160">
        <v>91.632200000000012</v>
      </c>
      <c r="E516" s="160">
        <v>686230.76</v>
      </c>
      <c r="F516" s="160">
        <v>8009384.04</v>
      </c>
      <c r="G516" s="160">
        <v>71.195003306000018</v>
      </c>
      <c r="H516" s="160">
        <v>542648.51723300002</v>
      </c>
      <c r="I516" s="160">
        <v>6335695.5055630002</v>
      </c>
      <c r="J516" s="160">
        <v>0</v>
      </c>
      <c r="K516" s="161">
        <v>3424.0313396009055</v>
      </c>
      <c r="L516" s="162">
        <v>166221.84</v>
      </c>
      <c r="M516" s="169">
        <v>34604.39</v>
      </c>
      <c r="N516" s="163">
        <v>200826.23</v>
      </c>
      <c r="O516" s="170"/>
    </row>
    <row r="517" spans="1:15" x14ac:dyDescent="0.2">
      <c r="A517" s="172"/>
      <c r="B517" s="170"/>
      <c r="C517" s="170"/>
      <c r="D517" s="170"/>
      <c r="E517" s="170"/>
      <c r="F517" s="170"/>
      <c r="G517" s="170"/>
      <c r="H517" s="170"/>
      <c r="I517" s="170"/>
      <c r="J517" s="170"/>
      <c r="K517" s="170"/>
      <c r="L517" s="170"/>
      <c r="M517" s="170"/>
      <c r="N517" s="170"/>
      <c r="O517" s="170"/>
    </row>
    <row r="518" spans="1:15" x14ac:dyDescent="0.2">
      <c r="A518" s="173" t="s">
        <v>85</v>
      </c>
      <c r="B518" s="174" t="s">
        <v>84</v>
      </c>
      <c r="C518" s="175">
        <v>2.4883058578717243</v>
      </c>
      <c r="D518" s="176"/>
      <c r="E518" s="170"/>
      <c r="F518" s="170"/>
      <c r="G518" s="170"/>
      <c r="H518" s="170"/>
      <c r="I518" s="170"/>
      <c r="J518" s="170"/>
      <c r="K518" s="170"/>
      <c r="L518" s="170"/>
      <c r="M518" s="170"/>
      <c r="N518" s="170"/>
      <c r="O518" s="170"/>
    </row>
    <row r="519" spans="1:15" x14ac:dyDescent="0.2">
      <c r="A519" s="177"/>
      <c r="B519" s="178" t="s">
        <v>76</v>
      </c>
      <c r="C519" s="179">
        <v>3.5657061592579802</v>
      </c>
      <c r="D519" s="176"/>
      <c r="E519" s="170"/>
      <c r="F519" s="170"/>
      <c r="G519" s="170"/>
      <c r="H519" s="170"/>
      <c r="I519" s="170"/>
      <c r="J519" s="170"/>
      <c r="K519" s="170"/>
      <c r="L519" s="170"/>
      <c r="M519" s="170"/>
      <c r="N519" s="170"/>
      <c r="O519" s="170"/>
    </row>
    <row r="520" spans="1:15" x14ac:dyDescent="0.2">
      <c r="A520" s="180" t="s">
        <v>132</v>
      </c>
      <c r="B520" s="170"/>
      <c r="C520" s="170"/>
      <c r="D520" s="170"/>
      <c r="E520" s="170"/>
      <c r="F520" s="170"/>
      <c r="G520" s="170"/>
      <c r="H520" s="170"/>
      <c r="I520" s="170"/>
      <c r="J520" s="170"/>
      <c r="K520" s="170"/>
      <c r="L520" s="170"/>
      <c r="M520" s="170"/>
      <c r="N520" s="170"/>
      <c r="O520" s="170"/>
    </row>
    <row r="521" spans="1:15" x14ac:dyDescent="0.2">
      <c r="A521" s="373" t="s">
        <v>137</v>
      </c>
      <c r="B521" s="374"/>
      <c r="C521" s="397" t="s">
        <v>36</v>
      </c>
      <c r="D521" s="398"/>
      <c r="E521" s="398"/>
      <c r="F521" s="398"/>
      <c r="G521" s="398"/>
      <c r="H521" s="398"/>
      <c r="I521" s="398"/>
      <c r="J521" s="398"/>
      <c r="K521" s="373"/>
      <c r="L521" s="399" t="s">
        <v>0</v>
      </c>
      <c r="M521" s="400"/>
      <c r="N521" s="400"/>
      <c r="O521" s="400"/>
    </row>
    <row r="522" spans="1:15" ht="51" x14ac:dyDescent="0.2">
      <c r="A522" s="376" t="s">
        <v>37</v>
      </c>
      <c r="B522" s="376" t="s">
        <v>1</v>
      </c>
      <c r="C522" s="376" t="s">
        <v>38</v>
      </c>
      <c r="D522" s="377" t="s">
        <v>98</v>
      </c>
      <c r="E522" s="377" t="s">
        <v>91</v>
      </c>
      <c r="F522" s="377" t="s">
        <v>92</v>
      </c>
      <c r="G522" s="377" t="s">
        <v>93</v>
      </c>
      <c r="H522" s="377" t="s">
        <v>94</v>
      </c>
      <c r="I522" s="377" t="s">
        <v>95</v>
      </c>
      <c r="J522" s="377" t="s">
        <v>96</v>
      </c>
      <c r="K522" s="377" t="s">
        <v>43</v>
      </c>
      <c r="L522" s="376" t="s">
        <v>5</v>
      </c>
      <c r="M522" s="287" t="s">
        <v>6</v>
      </c>
      <c r="N522" s="378" t="s">
        <v>7</v>
      </c>
      <c r="O522" s="378" t="s">
        <v>82</v>
      </c>
    </row>
    <row r="523" spans="1:15" x14ac:dyDescent="0.2">
      <c r="A523" s="145" t="s">
        <v>20</v>
      </c>
      <c r="B523" s="146" t="s">
        <v>21</v>
      </c>
      <c r="C523" s="147">
        <v>0</v>
      </c>
      <c r="D523" s="148">
        <v>0</v>
      </c>
      <c r="E523" s="148">
        <v>0</v>
      </c>
      <c r="F523" s="148">
        <v>0</v>
      </c>
      <c r="G523" s="148">
        <v>0</v>
      </c>
      <c r="H523" s="148">
        <v>0</v>
      </c>
      <c r="I523" s="148">
        <v>0</v>
      </c>
      <c r="J523" s="148">
        <v>0</v>
      </c>
      <c r="K523" s="148">
        <v>0</v>
      </c>
      <c r="L523" s="149">
        <v>0</v>
      </c>
      <c r="M523" s="150">
        <v>0</v>
      </c>
      <c r="N523" s="151">
        <v>0</v>
      </c>
      <c r="O523" s="152">
        <v>0</v>
      </c>
    </row>
    <row r="524" spans="1:15" x14ac:dyDescent="0.2">
      <c r="A524" s="153" t="s">
        <v>123</v>
      </c>
      <c r="B524" s="146" t="s">
        <v>124</v>
      </c>
      <c r="C524" s="147">
        <v>0</v>
      </c>
      <c r="D524" s="148">
        <v>0</v>
      </c>
      <c r="E524" s="148">
        <v>0</v>
      </c>
      <c r="F524" s="148">
        <v>0</v>
      </c>
      <c r="G524" s="148">
        <v>0</v>
      </c>
      <c r="H524" s="148">
        <v>0</v>
      </c>
      <c r="I524" s="148">
        <v>0</v>
      </c>
      <c r="J524" s="148">
        <v>0</v>
      </c>
      <c r="K524" s="148">
        <v>0</v>
      </c>
      <c r="L524" s="149">
        <v>0</v>
      </c>
      <c r="M524" s="150">
        <v>0</v>
      </c>
      <c r="N524" s="154">
        <v>0</v>
      </c>
      <c r="O524" s="155">
        <v>0</v>
      </c>
    </row>
    <row r="525" spans="1:15" x14ac:dyDescent="0.2">
      <c r="A525" s="153" t="s">
        <v>39</v>
      </c>
      <c r="B525" s="146" t="s">
        <v>44</v>
      </c>
      <c r="C525" s="147">
        <v>0</v>
      </c>
      <c r="D525" s="148">
        <v>0</v>
      </c>
      <c r="E525" s="148">
        <v>0</v>
      </c>
      <c r="F525" s="148">
        <v>0</v>
      </c>
      <c r="G525" s="148">
        <v>0</v>
      </c>
      <c r="H525" s="148">
        <v>0</v>
      </c>
      <c r="I525" s="148">
        <v>0</v>
      </c>
      <c r="J525" s="148">
        <v>0</v>
      </c>
      <c r="K525" s="148">
        <v>0</v>
      </c>
      <c r="L525" s="149">
        <v>0</v>
      </c>
      <c r="M525" s="150">
        <v>0</v>
      </c>
      <c r="N525" s="154">
        <v>0</v>
      </c>
      <c r="O525" s="155">
        <v>0</v>
      </c>
    </row>
    <row r="526" spans="1:15" x14ac:dyDescent="0.2">
      <c r="A526" s="153" t="s">
        <v>10</v>
      </c>
      <c r="B526" s="146" t="s">
        <v>25</v>
      </c>
      <c r="C526" s="147">
        <v>0</v>
      </c>
      <c r="D526" s="148">
        <v>0</v>
      </c>
      <c r="E526" s="148">
        <v>0</v>
      </c>
      <c r="F526" s="148">
        <v>0</v>
      </c>
      <c r="G526" s="148">
        <v>0</v>
      </c>
      <c r="H526" s="148">
        <v>0</v>
      </c>
      <c r="I526" s="148">
        <v>0</v>
      </c>
      <c r="J526" s="148">
        <v>0</v>
      </c>
      <c r="K526" s="148">
        <v>0</v>
      </c>
      <c r="L526" s="149">
        <v>0</v>
      </c>
      <c r="M526" s="150">
        <v>0</v>
      </c>
      <c r="N526" s="154">
        <v>0</v>
      </c>
      <c r="O526" s="155">
        <v>0</v>
      </c>
    </row>
    <row r="527" spans="1:15" x14ac:dyDescent="0.2">
      <c r="A527" s="153" t="s">
        <v>20</v>
      </c>
      <c r="B527" s="146" t="s">
        <v>22</v>
      </c>
      <c r="C527" s="147">
        <v>0</v>
      </c>
      <c r="D527" s="148">
        <v>0</v>
      </c>
      <c r="E527" s="148">
        <v>0</v>
      </c>
      <c r="F527" s="148">
        <v>0</v>
      </c>
      <c r="G527" s="148">
        <v>0</v>
      </c>
      <c r="H527" s="148">
        <v>0</v>
      </c>
      <c r="I527" s="148">
        <v>0</v>
      </c>
      <c r="J527" s="148">
        <v>0</v>
      </c>
      <c r="K527" s="148">
        <v>0</v>
      </c>
      <c r="L527" s="149">
        <v>0</v>
      </c>
      <c r="M527" s="150">
        <v>0</v>
      </c>
      <c r="N527" s="154">
        <v>0</v>
      </c>
      <c r="O527" s="155">
        <v>0</v>
      </c>
    </row>
    <row r="528" spans="1:15" x14ac:dyDescent="0.2">
      <c r="A528" s="153" t="s">
        <v>23</v>
      </c>
      <c r="B528" s="146" t="s">
        <v>24</v>
      </c>
      <c r="C528" s="147">
        <v>0</v>
      </c>
      <c r="D528" s="148">
        <v>0</v>
      </c>
      <c r="E528" s="148">
        <v>0</v>
      </c>
      <c r="F528" s="148">
        <v>0</v>
      </c>
      <c r="G528" s="148">
        <v>0</v>
      </c>
      <c r="H528" s="148">
        <v>0</v>
      </c>
      <c r="I528" s="148">
        <v>0</v>
      </c>
      <c r="J528" s="148">
        <v>0</v>
      </c>
      <c r="K528" s="148">
        <v>0</v>
      </c>
      <c r="L528" s="149">
        <v>0</v>
      </c>
      <c r="M528" s="150">
        <v>0</v>
      </c>
      <c r="N528" s="154">
        <v>0</v>
      </c>
      <c r="O528" s="155">
        <v>0</v>
      </c>
    </row>
    <row r="529" spans="1:15" x14ac:dyDescent="0.2">
      <c r="A529" s="153" t="s">
        <v>10</v>
      </c>
      <c r="B529" s="146" t="s">
        <v>26</v>
      </c>
      <c r="C529" s="147">
        <v>0</v>
      </c>
      <c r="D529" s="148">
        <v>0</v>
      </c>
      <c r="E529" s="148">
        <v>0</v>
      </c>
      <c r="F529" s="148">
        <v>0</v>
      </c>
      <c r="G529" s="148">
        <v>0</v>
      </c>
      <c r="H529" s="148">
        <v>0</v>
      </c>
      <c r="I529" s="148">
        <v>0</v>
      </c>
      <c r="J529" s="148">
        <v>0</v>
      </c>
      <c r="K529" s="148">
        <v>0</v>
      </c>
      <c r="L529" s="149">
        <v>0</v>
      </c>
      <c r="M529" s="150">
        <v>0</v>
      </c>
      <c r="N529" s="154">
        <v>0</v>
      </c>
      <c r="O529" s="155">
        <v>0</v>
      </c>
    </row>
    <row r="530" spans="1:15" x14ac:dyDescent="0.2">
      <c r="A530" s="153" t="s">
        <v>14</v>
      </c>
      <c r="B530" s="146" t="s">
        <v>28</v>
      </c>
      <c r="C530" s="147">
        <v>0</v>
      </c>
      <c r="D530" s="148">
        <v>0</v>
      </c>
      <c r="E530" s="148">
        <v>0</v>
      </c>
      <c r="F530" s="148">
        <v>0</v>
      </c>
      <c r="G530" s="148">
        <v>0</v>
      </c>
      <c r="H530" s="148">
        <v>0</v>
      </c>
      <c r="I530" s="148">
        <v>0</v>
      </c>
      <c r="J530" s="148">
        <v>0</v>
      </c>
      <c r="K530" s="148">
        <v>0</v>
      </c>
      <c r="L530" s="149">
        <v>0</v>
      </c>
      <c r="M530" s="150">
        <v>0</v>
      </c>
      <c r="N530" s="154">
        <v>0</v>
      </c>
      <c r="O530" s="155">
        <v>0</v>
      </c>
    </row>
    <row r="531" spans="1:15" x14ac:dyDescent="0.2">
      <c r="A531" s="153" t="s">
        <v>29</v>
      </c>
      <c r="B531" s="146" t="s">
        <v>30</v>
      </c>
      <c r="C531" s="147">
        <v>0</v>
      </c>
      <c r="D531" s="148">
        <v>0</v>
      </c>
      <c r="E531" s="148">
        <v>0</v>
      </c>
      <c r="F531" s="148">
        <v>0</v>
      </c>
      <c r="G531" s="148">
        <v>0</v>
      </c>
      <c r="H531" s="148">
        <v>0</v>
      </c>
      <c r="I531" s="148">
        <v>0</v>
      </c>
      <c r="J531" s="148">
        <v>0</v>
      </c>
      <c r="K531" s="148">
        <v>0</v>
      </c>
      <c r="L531" s="149">
        <v>0</v>
      </c>
      <c r="M531" s="150">
        <v>0</v>
      </c>
      <c r="N531" s="154">
        <v>0</v>
      </c>
      <c r="O531" s="155">
        <v>0</v>
      </c>
    </row>
    <row r="532" spans="1:15" x14ac:dyDescent="0.2">
      <c r="A532" s="153" t="s">
        <v>18</v>
      </c>
      <c r="B532" s="146" t="s">
        <v>31</v>
      </c>
      <c r="C532" s="147">
        <v>0</v>
      </c>
      <c r="D532" s="148">
        <v>0</v>
      </c>
      <c r="E532" s="148">
        <v>0</v>
      </c>
      <c r="F532" s="148">
        <v>0</v>
      </c>
      <c r="G532" s="148">
        <v>0</v>
      </c>
      <c r="H532" s="148">
        <v>0</v>
      </c>
      <c r="I532" s="148">
        <v>0</v>
      </c>
      <c r="J532" s="148">
        <v>0</v>
      </c>
      <c r="K532" s="148">
        <v>0</v>
      </c>
      <c r="L532" s="149">
        <v>0</v>
      </c>
      <c r="M532" s="150">
        <v>0</v>
      </c>
      <c r="N532" s="154">
        <v>0</v>
      </c>
      <c r="O532" s="155">
        <v>0</v>
      </c>
    </row>
    <row r="533" spans="1:15" x14ac:dyDescent="0.2">
      <c r="A533" s="153" t="s">
        <v>10</v>
      </c>
      <c r="B533" s="146" t="s">
        <v>27</v>
      </c>
      <c r="C533" s="147">
        <v>0</v>
      </c>
      <c r="D533" s="148">
        <v>0</v>
      </c>
      <c r="E533" s="148">
        <v>0</v>
      </c>
      <c r="F533" s="148">
        <v>0</v>
      </c>
      <c r="G533" s="148">
        <v>0</v>
      </c>
      <c r="H533" s="148">
        <v>0</v>
      </c>
      <c r="I533" s="148">
        <v>0</v>
      </c>
      <c r="J533" s="148">
        <v>0</v>
      </c>
      <c r="K533" s="148">
        <v>0</v>
      </c>
      <c r="L533" s="149">
        <v>0</v>
      </c>
      <c r="M533" s="150">
        <v>0</v>
      </c>
      <c r="N533" s="154">
        <v>0</v>
      </c>
      <c r="O533" s="155">
        <v>0</v>
      </c>
    </row>
    <row r="534" spans="1:15" x14ac:dyDescent="0.2">
      <c r="A534" s="153" t="s">
        <v>33</v>
      </c>
      <c r="B534" s="146" t="s">
        <v>34</v>
      </c>
      <c r="C534" s="147">
        <v>0</v>
      </c>
      <c r="D534" s="148">
        <v>0</v>
      </c>
      <c r="E534" s="148">
        <v>0</v>
      </c>
      <c r="F534" s="148">
        <v>0</v>
      </c>
      <c r="G534" s="148">
        <v>0</v>
      </c>
      <c r="H534" s="148">
        <v>0</v>
      </c>
      <c r="I534" s="148">
        <v>0</v>
      </c>
      <c r="J534" s="148">
        <v>0</v>
      </c>
      <c r="K534" s="148">
        <v>0</v>
      </c>
      <c r="L534" s="149">
        <v>0</v>
      </c>
      <c r="M534" s="150">
        <v>0</v>
      </c>
      <c r="N534" s="154">
        <v>0</v>
      </c>
      <c r="O534" s="155">
        <v>0</v>
      </c>
    </row>
    <row r="535" spans="1:15" x14ac:dyDescent="0.2">
      <c r="A535" s="153" t="s">
        <v>123</v>
      </c>
      <c r="B535" s="146" t="s">
        <v>125</v>
      </c>
      <c r="C535" s="147">
        <v>0</v>
      </c>
      <c r="D535" s="148">
        <v>0</v>
      </c>
      <c r="E535" s="148">
        <v>0</v>
      </c>
      <c r="F535" s="148">
        <v>0</v>
      </c>
      <c r="G535" s="148">
        <v>0</v>
      </c>
      <c r="H535" s="148">
        <v>0</v>
      </c>
      <c r="I535" s="148">
        <v>0</v>
      </c>
      <c r="J535" s="148">
        <v>0</v>
      </c>
      <c r="K535" s="148">
        <v>0</v>
      </c>
      <c r="L535" s="149">
        <v>0</v>
      </c>
      <c r="M535" s="150">
        <v>0</v>
      </c>
      <c r="N535" s="154">
        <v>0</v>
      </c>
      <c r="O535" s="155">
        <v>0</v>
      </c>
    </row>
    <row r="536" spans="1:15" x14ac:dyDescent="0.2">
      <c r="A536" s="153" t="s">
        <v>39</v>
      </c>
      <c r="B536" s="146" t="s">
        <v>88</v>
      </c>
      <c r="C536" s="147">
        <v>0</v>
      </c>
      <c r="D536" s="148">
        <v>0</v>
      </c>
      <c r="E536" s="148">
        <v>0</v>
      </c>
      <c r="F536" s="148">
        <v>0</v>
      </c>
      <c r="G536" s="148">
        <v>0</v>
      </c>
      <c r="H536" s="148">
        <v>0</v>
      </c>
      <c r="I536" s="148">
        <v>0</v>
      </c>
      <c r="J536" s="148">
        <v>0</v>
      </c>
      <c r="K536" s="148">
        <v>0</v>
      </c>
      <c r="L536" s="149">
        <v>0</v>
      </c>
      <c r="M536" s="150">
        <v>0</v>
      </c>
      <c r="N536" s="154">
        <v>0</v>
      </c>
      <c r="O536" s="155">
        <v>0</v>
      </c>
    </row>
    <row r="537" spans="1:15" x14ac:dyDescent="0.2">
      <c r="A537" s="153" t="s">
        <v>8</v>
      </c>
      <c r="B537" s="146" t="s">
        <v>9</v>
      </c>
      <c r="C537" s="147">
        <v>0</v>
      </c>
      <c r="D537" s="148">
        <v>0</v>
      </c>
      <c r="E537" s="148">
        <v>0</v>
      </c>
      <c r="F537" s="148">
        <v>0</v>
      </c>
      <c r="G537" s="148">
        <v>0</v>
      </c>
      <c r="H537" s="148">
        <v>0</v>
      </c>
      <c r="I537" s="148">
        <v>0</v>
      </c>
      <c r="J537" s="148">
        <v>0</v>
      </c>
      <c r="K537" s="148">
        <v>0</v>
      </c>
      <c r="L537" s="149">
        <v>0</v>
      </c>
      <c r="M537" s="150">
        <v>0</v>
      </c>
      <c r="N537" s="154">
        <v>0</v>
      </c>
      <c r="O537" s="155">
        <v>0</v>
      </c>
    </row>
    <row r="538" spans="1:15" x14ac:dyDescent="0.2">
      <c r="A538" s="153" t="s">
        <v>10</v>
      </c>
      <c r="B538" s="146" t="s">
        <v>11</v>
      </c>
      <c r="C538" s="147">
        <v>0</v>
      </c>
      <c r="D538" s="148">
        <v>0</v>
      </c>
      <c r="E538" s="148">
        <v>0</v>
      </c>
      <c r="F538" s="148">
        <v>0</v>
      </c>
      <c r="G538" s="148">
        <v>0</v>
      </c>
      <c r="H538" s="148">
        <v>0</v>
      </c>
      <c r="I538" s="148">
        <v>0</v>
      </c>
      <c r="J538" s="148">
        <v>0</v>
      </c>
      <c r="K538" s="148">
        <v>0</v>
      </c>
      <c r="L538" s="149">
        <v>0</v>
      </c>
      <c r="M538" s="150">
        <v>0</v>
      </c>
      <c r="N538" s="154">
        <v>0</v>
      </c>
      <c r="O538" s="155">
        <v>0</v>
      </c>
    </row>
    <row r="539" spans="1:15" x14ac:dyDescent="0.2">
      <c r="A539" s="153" t="s">
        <v>10</v>
      </c>
      <c r="B539" s="146" t="s">
        <v>12</v>
      </c>
      <c r="C539" s="147">
        <v>0</v>
      </c>
      <c r="D539" s="148">
        <v>0</v>
      </c>
      <c r="E539" s="148">
        <v>0</v>
      </c>
      <c r="F539" s="148">
        <v>0</v>
      </c>
      <c r="G539" s="148">
        <v>0</v>
      </c>
      <c r="H539" s="148">
        <v>0</v>
      </c>
      <c r="I539" s="148">
        <v>0</v>
      </c>
      <c r="J539" s="148">
        <v>0</v>
      </c>
      <c r="K539" s="148">
        <v>0</v>
      </c>
      <c r="L539" s="149">
        <v>0</v>
      </c>
      <c r="M539" s="150">
        <v>0</v>
      </c>
      <c r="N539" s="154">
        <v>0</v>
      </c>
      <c r="O539" s="155">
        <v>0</v>
      </c>
    </row>
    <row r="540" spans="1:15" x14ac:dyDescent="0.2">
      <c r="A540" s="153" t="s">
        <v>14</v>
      </c>
      <c r="B540" s="146" t="s">
        <v>15</v>
      </c>
      <c r="C540" s="147">
        <v>0</v>
      </c>
      <c r="D540" s="148">
        <v>0</v>
      </c>
      <c r="E540" s="148">
        <v>0</v>
      </c>
      <c r="F540" s="148">
        <v>0</v>
      </c>
      <c r="G540" s="148">
        <v>0</v>
      </c>
      <c r="H540" s="148">
        <v>0</v>
      </c>
      <c r="I540" s="148">
        <v>0</v>
      </c>
      <c r="J540" s="148">
        <v>0</v>
      </c>
      <c r="K540" s="148">
        <v>0</v>
      </c>
      <c r="L540" s="149">
        <v>0</v>
      </c>
      <c r="M540" s="150">
        <v>0</v>
      </c>
      <c r="N540" s="154">
        <v>0</v>
      </c>
      <c r="O540" s="155">
        <v>0</v>
      </c>
    </row>
    <row r="541" spans="1:15" x14ac:dyDescent="0.2">
      <c r="A541" s="153" t="s">
        <v>8</v>
      </c>
      <c r="B541" s="146" t="s">
        <v>16</v>
      </c>
      <c r="C541" s="147">
        <v>0</v>
      </c>
      <c r="D541" s="148">
        <v>0</v>
      </c>
      <c r="E541" s="148">
        <v>0</v>
      </c>
      <c r="F541" s="148">
        <v>0</v>
      </c>
      <c r="G541" s="148">
        <v>0</v>
      </c>
      <c r="H541" s="148">
        <v>0</v>
      </c>
      <c r="I541" s="148">
        <v>0</v>
      </c>
      <c r="J541" s="148">
        <v>0</v>
      </c>
      <c r="K541" s="148">
        <v>0</v>
      </c>
      <c r="L541" s="149">
        <v>0</v>
      </c>
      <c r="M541" s="150">
        <v>0</v>
      </c>
      <c r="N541" s="154">
        <v>0</v>
      </c>
      <c r="O541" s="155">
        <v>0</v>
      </c>
    </row>
    <row r="542" spans="1:15" x14ac:dyDescent="0.2">
      <c r="A542" s="153" t="s">
        <v>8</v>
      </c>
      <c r="B542" s="146" t="s">
        <v>87</v>
      </c>
      <c r="C542" s="147">
        <v>0</v>
      </c>
      <c r="D542" s="148">
        <v>0</v>
      </c>
      <c r="E542" s="148">
        <v>0</v>
      </c>
      <c r="F542" s="148">
        <v>0</v>
      </c>
      <c r="G542" s="148">
        <v>0</v>
      </c>
      <c r="H542" s="148">
        <v>0</v>
      </c>
      <c r="I542" s="148">
        <v>0</v>
      </c>
      <c r="J542" s="148">
        <v>0</v>
      </c>
      <c r="K542" s="148">
        <v>0</v>
      </c>
      <c r="L542" s="149">
        <v>0</v>
      </c>
      <c r="M542" s="150">
        <v>0</v>
      </c>
      <c r="N542" s="154">
        <v>0</v>
      </c>
      <c r="O542" s="155">
        <v>0</v>
      </c>
    </row>
    <row r="543" spans="1:15" x14ac:dyDescent="0.2">
      <c r="A543" s="153" t="s">
        <v>8</v>
      </c>
      <c r="B543" s="146" t="s">
        <v>17</v>
      </c>
      <c r="C543" s="147">
        <v>0</v>
      </c>
      <c r="D543" s="148">
        <v>0</v>
      </c>
      <c r="E543" s="148">
        <v>0</v>
      </c>
      <c r="F543" s="148">
        <v>0</v>
      </c>
      <c r="G543" s="148">
        <v>0</v>
      </c>
      <c r="H543" s="148">
        <v>0</v>
      </c>
      <c r="I543" s="148">
        <v>0</v>
      </c>
      <c r="J543" s="148">
        <v>0</v>
      </c>
      <c r="K543" s="148">
        <v>0</v>
      </c>
      <c r="L543" s="149">
        <v>0</v>
      </c>
      <c r="M543" s="150">
        <v>0</v>
      </c>
      <c r="N543" s="154">
        <v>0</v>
      </c>
      <c r="O543" s="155">
        <v>0</v>
      </c>
    </row>
    <row r="544" spans="1:15" x14ac:dyDescent="0.2">
      <c r="A544" s="153" t="s">
        <v>18</v>
      </c>
      <c r="B544" s="146" t="s">
        <v>19</v>
      </c>
      <c r="C544" s="147">
        <v>0</v>
      </c>
      <c r="D544" s="148">
        <v>0</v>
      </c>
      <c r="E544" s="148">
        <v>0</v>
      </c>
      <c r="F544" s="148">
        <v>0</v>
      </c>
      <c r="G544" s="148">
        <v>0</v>
      </c>
      <c r="H544" s="148">
        <v>0</v>
      </c>
      <c r="I544" s="148">
        <v>0</v>
      </c>
      <c r="J544" s="148">
        <v>0</v>
      </c>
      <c r="K544" s="148">
        <v>0</v>
      </c>
      <c r="L544" s="149">
        <v>0</v>
      </c>
      <c r="M544" s="150">
        <v>0</v>
      </c>
      <c r="N544" s="154">
        <v>0</v>
      </c>
      <c r="O544" s="155">
        <v>0</v>
      </c>
    </row>
    <row r="545" spans="1:15" x14ac:dyDescent="0.2">
      <c r="A545" s="153" t="s">
        <v>10</v>
      </c>
      <c r="B545" s="146" t="s">
        <v>13</v>
      </c>
      <c r="C545" s="147">
        <v>0</v>
      </c>
      <c r="D545" s="148">
        <v>0</v>
      </c>
      <c r="E545" s="148">
        <v>0</v>
      </c>
      <c r="F545" s="148">
        <v>0</v>
      </c>
      <c r="G545" s="148">
        <v>0</v>
      </c>
      <c r="H545" s="148">
        <v>0</v>
      </c>
      <c r="I545" s="148">
        <v>0</v>
      </c>
      <c r="J545" s="148">
        <v>0</v>
      </c>
      <c r="K545" s="148">
        <v>0</v>
      </c>
      <c r="L545" s="149">
        <v>0</v>
      </c>
      <c r="M545" s="150">
        <v>0</v>
      </c>
      <c r="N545" s="154">
        <v>0</v>
      </c>
      <c r="O545" s="155">
        <v>0</v>
      </c>
    </row>
    <row r="546" spans="1:15" x14ac:dyDescent="0.2">
      <c r="A546" s="153" t="s">
        <v>33</v>
      </c>
      <c r="B546" s="146" t="s">
        <v>136</v>
      </c>
      <c r="C546" s="147">
        <v>0</v>
      </c>
      <c r="D546" s="148">
        <v>0</v>
      </c>
      <c r="E546" s="148">
        <v>0</v>
      </c>
      <c r="F546" s="148">
        <v>0</v>
      </c>
      <c r="G546" s="148">
        <v>0</v>
      </c>
      <c r="H546" s="148">
        <v>0</v>
      </c>
      <c r="I546" s="148">
        <v>0</v>
      </c>
      <c r="J546" s="148">
        <v>0</v>
      </c>
      <c r="K546" s="148">
        <v>0</v>
      </c>
      <c r="L546" s="149">
        <v>0</v>
      </c>
      <c r="M546" s="150">
        <v>0</v>
      </c>
      <c r="N546" s="154">
        <v>0</v>
      </c>
      <c r="O546" s="155">
        <v>0</v>
      </c>
    </row>
    <row r="547" spans="1:15" x14ac:dyDescent="0.2">
      <c r="A547" s="156" t="s">
        <v>130</v>
      </c>
      <c r="B547" s="146" t="s">
        <v>130</v>
      </c>
      <c r="C547" s="147">
        <v>0</v>
      </c>
      <c r="D547" s="148">
        <v>0</v>
      </c>
      <c r="E547" s="148">
        <v>0</v>
      </c>
      <c r="F547" s="148">
        <v>0</v>
      </c>
      <c r="G547" s="148">
        <v>0</v>
      </c>
      <c r="H547" s="148">
        <v>0</v>
      </c>
      <c r="I547" s="148">
        <v>0</v>
      </c>
      <c r="J547" s="148">
        <v>0</v>
      </c>
      <c r="K547" s="148">
        <v>0</v>
      </c>
      <c r="L547" s="149">
        <v>0</v>
      </c>
      <c r="M547" s="150">
        <v>0</v>
      </c>
      <c r="N547" s="154">
        <v>0</v>
      </c>
      <c r="O547" s="155">
        <v>0</v>
      </c>
    </row>
    <row r="548" spans="1:15" x14ac:dyDescent="0.2">
      <c r="A548" s="156" t="s">
        <v>131</v>
      </c>
      <c r="B548" s="146" t="s">
        <v>131</v>
      </c>
      <c r="C548" s="147">
        <v>0</v>
      </c>
      <c r="D548" s="148">
        <v>0</v>
      </c>
      <c r="E548" s="148">
        <v>0</v>
      </c>
      <c r="F548" s="148">
        <v>0</v>
      </c>
      <c r="G548" s="148">
        <v>0</v>
      </c>
      <c r="H548" s="148">
        <v>0</v>
      </c>
      <c r="I548" s="148">
        <v>0</v>
      </c>
      <c r="J548" s="148">
        <v>0</v>
      </c>
      <c r="K548" s="148">
        <v>0</v>
      </c>
      <c r="L548" s="149">
        <v>0</v>
      </c>
      <c r="M548" s="150">
        <v>0</v>
      </c>
      <c r="N548" s="154">
        <v>0</v>
      </c>
      <c r="O548" s="155">
        <v>0</v>
      </c>
    </row>
    <row r="549" spans="1:15" x14ac:dyDescent="0.2">
      <c r="A549" s="153" t="s">
        <v>32</v>
      </c>
      <c r="B549" s="146" t="s">
        <v>32</v>
      </c>
      <c r="C549" s="147">
        <v>0</v>
      </c>
      <c r="D549" s="148">
        <v>0</v>
      </c>
      <c r="E549" s="148">
        <v>0</v>
      </c>
      <c r="F549" s="148">
        <v>0</v>
      </c>
      <c r="G549" s="148">
        <v>0</v>
      </c>
      <c r="H549" s="148">
        <v>0</v>
      </c>
      <c r="I549" s="148">
        <v>0</v>
      </c>
      <c r="J549" s="148">
        <v>0</v>
      </c>
      <c r="K549" s="148">
        <v>0</v>
      </c>
      <c r="L549" s="149">
        <v>0</v>
      </c>
      <c r="M549" s="150">
        <v>0</v>
      </c>
      <c r="N549" s="154">
        <v>0</v>
      </c>
      <c r="O549" s="155">
        <v>0</v>
      </c>
    </row>
    <row r="550" spans="1:15" x14ac:dyDescent="0.2">
      <c r="A550" s="157" t="s">
        <v>40</v>
      </c>
      <c r="B550" s="158"/>
      <c r="C550" s="159">
        <v>0</v>
      </c>
      <c r="D550" s="160">
        <v>0</v>
      </c>
      <c r="E550" s="160">
        <v>0</v>
      </c>
      <c r="F550" s="160">
        <v>0</v>
      </c>
      <c r="G550" s="160">
        <v>0</v>
      </c>
      <c r="H550" s="160">
        <v>0</v>
      </c>
      <c r="I550" s="160">
        <v>0</v>
      </c>
      <c r="J550" s="160">
        <v>0</v>
      </c>
      <c r="K550" s="161">
        <v>0</v>
      </c>
      <c r="L550" s="162">
        <v>0</v>
      </c>
      <c r="M550" s="162">
        <v>0</v>
      </c>
      <c r="N550" s="163">
        <v>0</v>
      </c>
      <c r="O550" s="164"/>
    </row>
    <row r="551" spans="1:15" x14ac:dyDescent="0.2">
      <c r="A551" s="165"/>
      <c r="B551" s="165"/>
      <c r="C551" s="166"/>
      <c r="D551" s="166"/>
      <c r="E551" s="166"/>
      <c r="F551" s="166"/>
      <c r="G551" s="166"/>
      <c r="H551" s="166"/>
      <c r="I551" s="166"/>
      <c r="J551" s="166"/>
      <c r="K551" s="166"/>
      <c r="L551" s="167"/>
      <c r="M551" s="167"/>
      <c r="N551" s="167"/>
      <c r="O551" s="168"/>
    </row>
    <row r="552" spans="1:15" x14ac:dyDescent="0.2">
      <c r="A552" s="157" t="s">
        <v>129</v>
      </c>
      <c r="B552" s="158" t="s">
        <v>129</v>
      </c>
      <c r="C552" s="159">
        <v>0</v>
      </c>
      <c r="D552" s="160">
        <v>0</v>
      </c>
      <c r="E552" s="160">
        <v>0</v>
      </c>
      <c r="F552" s="160">
        <v>0</v>
      </c>
      <c r="G552" s="160">
        <v>0</v>
      </c>
      <c r="H552" s="160">
        <v>0</v>
      </c>
      <c r="I552" s="160">
        <v>0</v>
      </c>
      <c r="J552" s="160">
        <v>0</v>
      </c>
      <c r="K552" s="161">
        <v>0</v>
      </c>
      <c r="L552" s="162">
        <v>0</v>
      </c>
      <c r="M552" s="169">
        <v>0</v>
      </c>
      <c r="N552" s="163">
        <v>0</v>
      </c>
      <c r="O552" s="170"/>
    </row>
    <row r="553" spans="1:15" x14ac:dyDescent="0.2">
      <c r="A553" s="157" t="s">
        <v>41</v>
      </c>
      <c r="B553" s="158" t="s">
        <v>41</v>
      </c>
      <c r="C553" s="159">
        <v>0</v>
      </c>
      <c r="D553" s="160">
        <v>0</v>
      </c>
      <c r="E553" s="160">
        <v>0</v>
      </c>
      <c r="F553" s="160">
        <v>0</v>
      </c>
      <c r="G553" s="160">
        <v>0</v>
      </c>
      <c r="H553" s="160">
        <v>0</v>
      </c>
      <c r="I553" s="160">
        <v>0</v>
      </c>
      <c r="J553" s="160">
        <v>0</v>
      </c>
      <c r="K553" s="161">
        <v>0</v>
      </c>
      <c r="L553" s="162">
        <v>0</v>
      </c>
      <c r="M553" s="169">
        <v>0</v>
      </c>
      <c r="N553" s="163">
        <v>0</v>
      </c>
      <c r="O553" s="170"/>
    </row>
    <row r="554" spans="1:15" x14ac:dyDescent="0.2">
      <c r="A554" s="157" t="s">
        <v>126</v>
      </c>
      <c r="B554" s="158" t="s">
        <v>127</v>
      </c>
      <c r="C554" s="159">
        <v>0</v>
      </c>
      <c r="D554" s="160">
        <v>0</v>
      </c>
      <c r="E554" s="160">
        <v>0</v>
      </c>
      <c r="F554" s="160">
        <v>0</v>
      </c>
      <c r="G554" s="160">
        <v>0</v>
      </c>
      <c r="H554" s="160">
        <v>0</v>
      </c>
      <c r="I554" s="160">
        <v>0</v>
      </c>
      <c r="J554" s="160">
        <v>0</v>
      </c>
      <c r="K554" s="161">
        <v>0</v>
      </c>
      <c r="L554" s="162">
        <v>0</v>
      </c>
      <c r="M554" s="169">
        <v>0</v>
      </c>
      <c r="N554" s="163">
        <v>0</v>
      </c>
      <c r="O554" s="170"/>
    </row>
    <row r="555" spans="1:15" x14ac:dyDescent="0.2">
      <c r="A555" s="170"/>
      <c r="B555" s="170"/>
      <c r="C555" s="170"/>
      <c r="D555" s="170"/>
      <c r="E555" s="170"/>
      <c r="F555" s="170"/>
      <c r="G555" s="170"/>
      <c r="H555" s="170"/>
      <c r="I555" s="170"/>
      <c r="J555" s="170"/>
      <c r="K555" s="170"/>
      <c r="L555" s="171"/>
      <c r="M555" s="171"/>
      <c r="N555" s="171"/>
      <c r="O555" s="170"/>
    </row>
    <row r="556" spans="1:15" x14ac:dyDescent="0.2">
      <c r="A556" s="157" t="s">
        <v>42</v>
      </c>
      <c r="B556" s="158"/>
      <c r="C556" s="159">
        <v>0</v>
      </c>
      <c r="D556" s="160">
        <v>0</v>
      </c>
      <c r="E556" s="160">
        <v>0</v>
      </c>
      <c r="F556" s="160">
        <v>0</v>
      </c>
      <c r="G556" s="160">
        <v>0</v>
      </c>
      <c r="H556" s="160">
        <v>0</v>
      </c>
      <c r="I556" s="160">
        <v>0</v>
      </c>
      <c r="J556" s="160">
        <v>0</v>
      </c>
      <c r="K556" s="161">
        <v>0</v>
      </c>
      <c r="L556" s="162">
        <v>0</v>
      </c>
      <c r="M556" s="169">
        <v>0</v>
      </c>
      <c r="N556" s="163">
        <v>0</v>
      </c>
      <c r="O556" s="170"/>
    </row>
    <row r="557" spans="1:15" x14ac:dyDescent="0.2">
      <c r="A557" s="172"/>
      <c r="B557" s="170"/>
      <c r="C557" s="170"/>
      <c r="D557" s="170"/>
      <c r="E557" s="170"/>
      <c r="F557" s="170"/>
      <c r="G557" s="170"/>
      <c r="H557" s="170"/>
      <c r="I557" s="170"/>
      <c r="J557" s="170"/>
      <c r="K557" s="170"/>
      <c r="L557" s="170"/>
      <c r="M557" s="170"/>
      <c r="N557" s="170"/>
      <c r="O557" s="170"/>
    </row>
    <row r="558" spans="1:15" x14ac:dyDescent="0.2">
      <c r="A558" s="173" t="s">
        <v>85</v>
      </c>
      <c r="B558" s="174" t="s">
        <v>84</v>
      </c>
      <c r="C558" s="175"/>
      <c r="D558" s="176"/>
      <c r="E558" s="170"/>
      <c r="F558" s="170"/>
      <c r="G558" s="170"/>
      <c r="H558" s="170"/>
      <c r="I558" s="170"/>
      <c r="J558" s="170"/>
      <c r="K558" s="170"/>
      <c r="L558" s="170"/>
      <c r="M558" s="170"/>
      <c r="N558" s="170"/>
      <c r="O558" s="170"/>
    </row>
    <row r="559" spans="1:15" x14ac:dyDescent="0.2">
      <c r="A559" s="177"/>
      <c r="B559" s="178" t="s">
        <v>76</v>
      </c>
      <c r="C559" s="179"/>
      <c r="D559" s="176"/>
      <c r="E559" s="170"/>
      <c r="F559" s="170"/>
      <c r="G559" s="170"/>
      <c r="H559" s="170"/>
      <c r="I559" s="170"/>
      <c r="J559" s="170"/>
      <c r="K559" s="170"/>
      <c r="L559" s="170"/>
      <c r="M559" s="170"/>
      <c r="N559" s="170"/>
      <c r="O559" s="170"/>
    </row>
    <row r="560" spans="1:15" x14ac:dyDescent="0.2">
      <c r="A560" s="180" t="s">
        <v>132</v>
      </c>
      <c r="B560" s="170"/>
      <c r="C560" s="170"/>
      <c r="D560" s="170"/>
      <c r="E560" s="170"/>
      <c r="F560" s="170"/>
      <c r="G560" s="170"/>
      <c r="H560" s="170"/>
      <c r="I560" s="170"/>
      <c r="J560" s="170"/>
      <c r="K560" s="170"/>
      <c r="L560" s="170"/>
      <c r="M560" s="170"/>
      <c r="N560" s="170"/>
      <c r="O560" s="170"/>
    </row>
    <row r="561" spans="1:15" x14ac:dyDescent="0.2">
      <c r="A561" s="373" t="s">
        <v>108</v>
      </c>
      <c r="B561" s="374"/>
      <c r="C561" s="397" t="s">
        <v>36</v>
      </c>
      <c r="D561" s="398"/>
      <c r="E561" s="398"/>
      <c r="F561" s="398"/>
      <c r="G561" s="398"/>
      <c r="H561" s="398"/>
      <c r="I561" s="398"/>
      <c r="J561" s="398"/>
      <c r="K561" s="373"/>
      <c r="L561" s="399" t="s">
        <v>0</v>
      </c>
      <c r="M561" s="400"/>
      <c r="N561" s="400"/>
      <c r="O561" s="400"/>
    </row>
    <row r="562" spans="1:15" ht="51" x14ac:dyDescent="0.2">
      <c r="A562" s="376" t="s">
        <v>37</v>
      </c>
      <c r="B562" s="376" t="s">
        <v>1</v>
      </c>
      <c r="C562" s="376" t="s">
        <v>38</v>
      </c>
      <c r="D562" s="377" t="s">
        <v>98</v>
      </c>
      <c r="E562" s="377" t="s">
        <v>91</v>
      </c>
      <c r="F562" s="377" t="s">
        <v>92</v>
      </c>
      <c r="G562" s="377" t="s">
        <v>93</v>
      </c>
      <c r="H562" s="377" t="s">
        <v>94</v>
      </c>
      <c r="I562" s="377" t="s">
        <v>95</v>
      </c>
      <c r="J562" s="377" t="s">
        <v>96</v>
      </c>
      <c r="K562" s="377" t="s">
        <v>43</v>
      </c>
      <c r="L562" s="376" t="s">
        <v>5</v>
      </c>
      <c r="M562" s="287" t="s">
        <v>6</v>
      </c>
      <c r="N562" s="378" t="s">
        <v>7</v>
      </c>
      <c r="O562" s="378" t="s">
        <v>82</v>
      </c>
    </row>
    <row r="563" spans="1:15" x14ac:dyDescent="0.2">
      <c r="A563" s="145" t="s">
        <v>20</v>
      </c>
      <c r="B563" s="146" t="s">
        <v>21</v>
      </c>
      <c r="C563" s="147">
        <v>37</v>
      </c>
      <c r="D563" s="148">
        <v>0</v>
      </c>
      <c r="E563" s="148">
        <v>10108</v>
      </c>
      <c r="F563" s="148">
        <v>111188</v>
      </c>
      <c r="G563" s="148">
        <v>0</v>
      </c>
      <c r="H563" s="148">
        <v>3133.48</v>
      </c>
      <c r="I563" s="148">
        <v>34468.28</v>
      </c>
      <c r="J563" s="148">
        <v>0</v>
      </c>
      <c r="K563" s="148">
        <v>17.343464689543673</v>
      </c>
      <c r="L563" s="149">
        <v>3700</v>
      </c>
      <c r="M563" s="150">
        <v>2685.24</v>
      </c>
      <c r="N563" s="151">
        <v>6385.24</v>
      </c>
      <c r="O563" s="152">
        <v>0.25</v>
      </c>
    </row>
    <row r="564" spans="1:15" x14ac:dyDescent="0.2">
      <c r="A564" s="153" t="s">
        <v>123</v>
      </c>
      <c r="B564" s="146" t="s">
        <v>124</v>
      </c>
      <c r="C564" s="147">
        <v>0</v>
      </c>
      <c r="D564" s="148">
        <v>0</v>
      </c>
      <c r="E564" s="148">
        <v>0</v>
      </c>
      <c r="F564" s="148">
        <v>0</v>
      </c>
      <c r="G564" s="148">
        <v>0</v>
      </c>
      <c r="H564" s="148">
        <v>0</v>
      </c>
      <c r="I564" s="148">
        <v>0</v>
      </c>
      <c r="J564" s="148">
        <v>0</v>
      </c>
      <c r="K564" s="148">
        <v>0</v>
      </c>
      <c r="L564" s="149">
        <v>0</v>
      </c>
      <c r="M564" s="150">
        <v>0</v>
      </c>
      <c r="N564" s="154">
        <v>0</v>
      </c>
      <c r="O564" s="155">
        <v>0</v>
      </c>
    </row>
    <row r="565" spans="1:15" x14ac:dyDescent="0.2">
      <c r="A565" s="153" t="s">
        <v>39</v>
      </c>
      <c r="B565" s="146" t="s">
        <v>44</v>
      </c>
      <c r="C565" s="147">
        <v>0</v>
      </c>
      <c r="D565" s="148">
        <v>0</v>
      </c>
      <c r="E565" s="148">
        <v>0</v>
      </c>
      <c r="F565" s="148">
        <v>0</v>
      </c>
      <c r="G565" s="148">
        <v>0</v>
      </c>
      <c r="H565" s="148">
        <v>0</v>
      </c>
      <c r="I565" s="148">
        <v>0</v>
      </c>
      <c r="J565" s="148">
        <v>0</v>
      </c>
      <c r="K565" s="148">
        <v>0</v>
      </c>
      <c r="L565" s="149">
        <v>0</v>
      </c>
      <c r="M565" s="150">
        <v>0</v>
      </c>
      <c r="N565" s="154">
        <v>0</v>
      </c>
      <c r="O565" s="155">
        <v>0</v>
      </c>
    </row>
    <row r="566" spans="1:15" x14ac:dyDescent="0.2">
      <c r="A566" s="153" t="s">
        <v>10</v>
      </c>
      <c r="B566" s="146" t="s">
        <v>25</v>
      </c>
      <c r="C566" s="147">
        <v>275.09098999999998</v>
      </c>
      <c r="D566" s="148">
        <v>9.7708197199999987</v>
      </c>
      <c r="E566" s="148">
        <v>12923.46257</v>
      </c>
      <c r="F566" s="148">
        <v>187087.93855000002</v>
      </c>
      <c r="G566" s="148">
        <v>7.8166557759999993</v>
      </c>
      <c r="H566" s="148">
        <v>10338.770056000001</v>
      </c>
      <c r="I566" s="148">
        <v>149670.35084</v>
      </c>
      <c r="J566" s="148">
        <v>0</v>
      </c>
      <c r="K566" s="148">
        <v>92.201407235297438</v>
      </c>
      <c r="L566" s="149">
        <v>28637.5</v>
      </c>
      <c r="M566" s="150">
        <v>13649.91</v>
      </c>
      <c r="N566" s="154">
        <v>42287.41</v>
      </c>
      <c r="O566" s="155">
        <v>0.41</v>
      </c>
    </row>
    <row r="567" spans="1:15" x14ac:dyDescent="0.2">
      <c r="A567" s="153" t="s">
        <v>20</v>
      </c>
      <c r="B567" s="146" t="s">
        <v>22</v>
      </c>
      <c r="C567" s="147">
        <v>36</v>
      </c>
      <c r="D567" s="148">
        <v>0</v>
      </c>
      <c r="E567" s="148">
        <v>2088</v>
      </c>
      <c r="F567" s="148">
        <v>20880</v>
      </c>
      <c r="G567" s="148">
        <v>0</v>
      </c>
      <c r="H567" s="148">
        <v>1252.8</v>
      </c>
      <c r="I567" s="148">
        <v>12528</v>
      </c>
      <c r="J567" s="148">
        <v>0</v>
      </c>
      <c r="K567" s="148">
        <v>6.3037356558146538</v>
      </c>
      <c r="L567" s="149">
        <v>1800</v>
      </c>
      <c r="M567" s="150">
        <v>979.49</v>
      </c>
      <c r="N567" s="154">
        <v>2779.49</v>
      </c>
      <c r="O567" s="155">
        <v>0.28999999999999998</v>
      </c>
    </row>
    <row r="568" spans="1:15" x14ac:dyDescent="0.2">
      <c r="A568" s="153" t="s">
        <v>23</v>
      </c>
      <c r="B568" s="146" t="s">
        <v>24</v>
      </c>
      <c r="C568" s="147">
        <v>0</v>
      </c>
      <c r="D568" s="148">
        <v>0</v>
      </c>
      <c r="E568" s="148">
        <v>0</v>
      </c>
      <c r="F568" s="148">
        <v>0</v>
      </c>
      <c r="G568" s="148">
        <v>0</v>
      </c>
      <c r="H568" s="148">
        <v>0</v>
      </c>
      <c r="I568" s="148">
        <v>0</v>
      </c>
      <c r="J568" s="148">
        <v>0</v>
      </c>
      <c r="K568" s="148">
        <v>0</v>
      </c>
      <c r="L568" s="149">
        <v>0</v>
      </c>
      <c r="M568" s="150">
        <v>0</v>
      </c>
      <c r="N568" s="154">
        <v>0</v>
      </c>
      <c r="O568" s="155">
        <v>0</v>
      </c>
    </row>
    <row r="569" spans="1:15" x14ac:dyDescent="0.2">
      <c r="A569" s="153" t="s">
        <v>10</v>
      </c>
      <c r="B569" s="146" t="s">
        <v>26</v>
      </c>
      <c r="C569" s="147">
        <v>0</v>
      </c>
      <c r="D569" s="148">
        <v>0</v>
      </c>
      <c r="E569" s="148">
        <v>0</v>
      </c>
      <c r="F569" s="148">
        <v>0</v>
      </c>
      <c r="G569" s="148">
        <v>0</v>
      </c>
      <c r="H569" s="148">
        <v>0</v>
      </c>
      <c r="I569" s="148">
        <v>0</v>
      </c>
      <c r="J569" s="148">
        <v>0</v>
      </c>
      <c r="K569" s="148">
        <v>0</v>
      </c>
      <c r="L569" s="149">
        <v>0</v>
      </c>
      <c r="M569" s="150">
        <v>0</v>
      </c>
      <c r="N569" s="154">
        <v>0</v>
      </c>
      <c r="O569" s="155">
        <v>0</v>
      </c>
    </row>
    <row r="570" spans="1:15" x14ac:dyDescent="0.2">
      <c r="A570" s="153" t="s">
        <v>14</v>
      </c>
      <c r="B570" s="146" t="s">
        <v>28</v>
      </c>
      <c r="C570" s="147">
        <v>240</v>
      </c>
      <c r="D570" s="148">
        <v>7.0490000000000004</v>
      </c>
      <c r="E570" s="148">
        <v>41414</v>
      </c>
      <c r="F570" s="148">
        <v>431640</v>
      </c>
      <c r="G570" s="148">
        <v>6.38706</v>
      </c>
      <c r="H570" s="148">
        <v>39604.36</v>
      </c>
      <c r="I570" s="148">
        <v>405493.6</v>
      </c>
      <c r="J570" s="148">
        <v>0</v>
      </c>
      <c r="K570" s="148">
        <v>204.03292341352528</v>
      </c>
      <c r="L570" s="149">
        <v>1585.3</v>
      </c>
      <c r="M570" s="150">
        <v>52249.3</v>
      </c>
      <c r="N570" s="154">
        <v>53834.6</v>
      </c>
      <c r="O570" s="155">
        <v>0.17</v>
      </c>
    </row>
    <row r="571" spans="1:15" x14ac:dyDescent="0.2">
      <c r="A571" s="153" t="s">
        <v>29</v>
      </c>
      <c r="B571" s="146" t="s">
        <v>30</v>
      </c>
      <c r="C571" s="147">
        <v>32</v>
      </c>
      <c r="D571" s="148">
        <v>1.0880000000000001</v>
      </c>
      <c r="E571" s="148">
        <v>21568</v>
      </c>
      <c r="F571" s="148">
        <v>215680</v>
      </c>
      <c r="G571" s="148">
        <v>0.65280000000000005</v>
      </c>
      <c r="H571" s="148">
        <v>12940.8</v>
      </c>
      <c r="I571" s="148">
        <v>129408</v>
      </c>
      <c r="J571" s="148">
        <v>0</v>
      </c>
      <c r="K571" s="148">
        <v>65.11444953285941</v>
      </c>
      <c r="L571" s="149">
        <v>8000</v>
      </c>
      <c r="M571" s="150">
        <v>10117.620000000001</v>
      </c>
      <c r="N571" s="154">
        <v>18117.62</v>
      </c>
      <c r="O571" s="155">
        <v>0.18</v>
      </c>
    </row>
    <row r="572" spans="1:15" x14ac:dyDescent="0.2">
      <c r="A572" s="153" t="s">
        <v>18</v>
      </c>
      <c r="B572" s="146" t="s">
        <v>31</v>
      </c>
      <c r="C572" s="147">
        <v>95</v>
      </c>
      <c r="D572" s="148">
        <v>0</v>
      </c>
      <c r="E572" s="148">
        <v>12322.45</v>
      </c>
      <c r="F572" s="148">
        <v>172514.30000000002</v>
      </c>
      <c r="G572" s="148">
        <v>0</v>
      </c>
      <c r="H572" s="148">
        <v>8625.7150000000001</v>
      </c>
      <c r="I572" s="148">
        <v>120760.01000000001</v>
      </c>
      <c r="J572" s="148">
        <v>0</v>
      </c>
      <c r="K572" s="148">
        <v>65.506771830554143</v>
      </c>
      <c r="L572" s="149">
        <v>9455.2199999999993</v>
      </c>
      <c r="M572" s="150">
        <v>12311.58</v>
      </c>
      <c r="N572" s="154">
        <v>21766.799999999999</v>
      </c>
      <c r="O572" s="155">
        <v>0.25</v>
      </c>
    </row>
    <row r="573" spans="1:15" x14ac:dyDescent="0.2">
      <c r="A573" s="153" t="s">
        <v>10</v>
      </c>
      <c r="B573" s="146" t="s">
        <v>27</v>
      </c>
      <c r="C573" s="147">
        <v>52225.75</v>
      </c>
      <c r="D573" s="148">
        <v>52.995749999999994</v>
      </c>
      <c r="E573" s="148">
        <v>76901.823000000004</v>
      </c>
      <c r="F573" s="148">
        <v>1519819.21</v>
      </c>
      <c r="G573" s="148">
        <v>14.838809999999999</v>
      </c>
      <c r="H573" s="148">
        <v>21532.510440000002</v>
      </c>
      <c r="I573" s="148">
        <v>425549.37880000001</v>
      </c>
      <c r="J573" s="148">
        <v>0</v>
      </c>
      <c r="K573" s="148">
        <v>240.11050576795071</v>
      </c>
      <c r="L573" s="149">
        <v>41481.32</v>
      </c>
      <c r="M573" s="150">
        <v>16317.54</v>
      </c>
      <c r="N573" s="154">
        <v>57798.86</v>
      </c>
      <c r="O573" s="155">
        <v>0.22</v>
      </c>
    </row>
    <row r="574" spans="1:15" x14ac:dyDescent="0.2">
      <c r="A574" s="153" t="s">
        <v>33</v>
      </c>
      <c r="B574" s="146" t="s">
        <v>34</v>
      </c>
      <c r="C574" s="147">
        <v>0</v>
      </c>
      <c r="D574" s="148">
        <v>0</v>
      </c>
      <c r="E574" s="148">
        <v>0</v>
      </c>
      <c r="F574" s="148">
        <v>0</v>
      </c>
      <c r="G574" s="148">
        <v>0</v>
      </c>
      <c r="H574" s="148">
        <v>0</v>
      </c>
      <c r="I574" s="148">
        <v>0</v>
      </c>
      <c r="J574" s="148">
        <v>0</v>
      </c>
      <c r="K574" s="148">
        <v>0</v>
      </c>
      <c r="L574" s="149">
        <v>0</v>
      </c>
      <c r="M574" s="150">
        <v>0</v>
      </c>
      <c r="N574" s="154">
        <v>0</v>
      </c>
      <c r="O574" s="155">
        <v>0</v>
      </c>
    </row>
    <row r="575" spans="1:15" x14ac:dyDescent="0.2">
      <c r="A575" s="153" t="s">
        <v>123</v>
      </c>
      <c r="B575" s="146" t="s">
        <v>125</v>
      </c>
      <c r="C575" s="147">
        <v>0</v>
      </c>
      <c r="D575" s="148">
        <v>0</v>
      </c>
      <c r="E575" s="148">
        <v>0</v>
      </c>
      <c r="F575" s="148">
        <v>0</v>
      </c>
      <c r="G575" s="148">
        <v>0</v>
      </c>
      <c r="H575" s="148">
        <v>0</v>
      </c>
      <c r="I575" s="148">
        <v>0</v>
      </c>
      <c r="J575" s="148">
        <v>0</v>
      </c>
      <c r="K575" s="148">
        <v>0</v>
      </c>
      <c r="L575" s="149">
        <v>0</v>
      </c>
      <c r="M575" s="150">
        <v>0</v>
      </c>
      <c r="N575" s="154">
        <v>0</v>
      </c>
      <c r="O575" s="155">
        <v>0</v>
      </c>
    </row>
    <row r="576" spans="1:15" x14ac:dyDescent="0.2">
      <c r="A576" s="153" t="s">
        <v>39</v>
      </c>
      <c r="B576" s="146" t="s">
        <v>88</v>
      </c>
      <c r="C576" s="147">
        <v>0</v>
      </c>
      <c r="D576" s="148">
        <v>0</v>
      </c>
      <c r="E576" s="148">
        <v>0</v>
      </c>
      <c r="F576" s="148">
        <v>0</v>
      </c>
      <c r="G576" s="148">
        <v>0</v>
      </c>
      <c r="H576" s="148">
        <v>0</v>
      </c>
      <c r="I576" s="148">
        <v>0</v>
      </c>
      <c r="J576" s="148">
        <v>0</v>
      </c>
      <c r="K576" s="148">
        <v>0</v>
      </c>
      <c r="L576" s="149">
        <v>0</v>
      </c>
      <c r="M576" s="150">
        <v>0</v>
      </c>
      <c r="N576" s="154">
        <v>0</v>
      </c>
      <c r="O576" s="155">
        <v>0</v>
      </c>
    </row>
    <row r="577" spans="1:15" x14ac:dyDescent="0.2">
      <c r="A577" s="153" t="s">
        <v>8</v>
      </c>
      <c r="B577" s="146" t="s">
        <v>9</v>
      </c>
      <c r="C577" s="147">
        <v>2</v>
      </c>
      <c r="D577" s="148">
        <v>1.04</v>
      </c>
      <c r="E577" s="148">
        <v>5036</v>
      </c>
      <c r="F577" s="148">
        <v>60432</v>
      </c>
      <c r="G577" s="148">
        <v>0.624</v>
      </c>
      <c r="H577" s="148">
        <v>3021.6</v>
      </c>
      <c r="I577" s="148">
        <v>36259.199999999997</v>
      </c>
      <c r="J577" s="148">
        <v>0</v>
      </c>
      <c r="K577" s="148">
        <v>19.84963471975751</v>
      </c>
      <c r="L577" s="149">
        <v>900</v>
      </c>
      <c r="M577" s="150">
        <v>106.8</v>
      </c>
      <c r="N577" s="154">
        <v>1006.8</v>
      </c>
      <c r="O577" s="155">
        <v>0.04</v>
      </c>
    </row>
    <row r="578" spans="1:15" x14ac:dyDescent="0.2">
      <c r="A578" s="153" t="s">
        <v>10</v>
      </c>
      <c r="B578" s="146" t="s">
        <v>11</v>
      </c>
      <c r="C578" s="147">
        <v>132.56959999999998</v>
      </c>
      <c r="D578" s="148">
        <v>8.6312567999999992</v>
      </c>
      <c r="E578" s="148">
        <v>19349.829999999998</v>
      </c>
      <c r="F578" s="148">
        <v>290247.45</v>
      </c>
      <c r="G578" s="148">
        <v>7.3365682800000007</v>
      </c>
      <c r="H578" s="148">
        <v>16447.355500000001</v>
      </c>
      <c r="I578" s="148">
        <v>246710.33249999999</v>
      </c>
      <c r="J578" s="148">
        <v>0</v>
      </c>
      <c r="K578" s="148">
        <v>149.99101793847137</v>
      </c>
      <c r="L578" s="149">
        <v>37857.379999999997</v>
      </c>
      <c r="M578" s="150">
        <v>1244.78</v>
      </c>
      <c r="N578" s="154">
        <v>39102.160000000003</v>
      </c>
      <c r="O578" s="155">
        <v>0.23</v>
      </c>
    </row>
    <row r="579" spans="1:15" x14ac:dyDescent="0.2">
      <c r="A579" s="153" t="s">
        <v>10</v>
      </c>
      <c r="B579" s="146" t="s">
        <v>12</v>
      </c>
      <c r="C579" s="147">
        <v>0</v>
      </c>
      <c r="D579" s="148">
        <v>0</v>
      </c>
      <c r="E579" s="148">
        <v>0</v>
      </c>
      <c r="F579" s="148">
        <v>0</v>
      </c>
      <c r="G579" s="148">
        <v>0</v>
      </c>
      <c r="H579" s="148">
        <v>0</v>
      </c>
      <c r="I579" s="148">
        <v>0</v>
      </c>
      <c r="J579" s="148">
        <v>0</v>
      </c>
      <c r="K579" s="148">
        <v>0</v>
      </c>
      <c r="L579" s="149">
        <v>0</v>
      </c>
      <c r="M579" s="150">
        <v>0</v>
      </c>
      <c r="N579" s="154">
        <v>0</v>
      </c>
      <c r="O579" s="155">
        <v>0</v>
      </c>
    </row>
    <row r="580" spans="1:15" x14ac:dyDescent="0.2">
      <c r="A580" s="153" t="s">
        <v>14</v>
      </c>
      <c r="B580" s="146" t="s">
        <v>15</v>
      </c>
      <c r="C580" s="147">
        <v>2</v>
      </c>
      <c r="D580" s="148">
        <v>212.73</v>
      </c>
      <c r="E580" s="148">
        <v>4414185</v>
      </c>
      <c r="F580" s="148">
        <v>51154549</v>
      </c>
      <c r="G580" s="148">
        <v>170.184</v>
      </c>
      <c r="H580" s="148">
        <v>3531348</v>
      </c>
      <c r="I580" s="148">
        <v>40923639.200000003</v>
      </c>
      <c r="J580" s="148">
        <v>0</v>
      </c>
      <c r="K580" s="148">
        <v>22679.222148500783</v>
      </c>
      <c r="L580" s="149">
        <v>212787.91</v>
      </c>
      <c r="M580" s="150">
        <v>1591684.59</v>
      </c>
      <c r="N580" s="154">
        <v>1804472.5</v>
      </c>
      <c r="O580" s="155">
        <v>0.06</v>
      </c>
    </row>
    <row r="581" spans="1:15" x14ac:dyDescent="0.2">
      <c r="A581" s="153" t="s">
        <v>8</v>
      </c>
      <c r="B581" s="146" t="s">
        <v>16</v>
      </c>
      <c r="C581" s="147">
        <v>1</v>
      </c>
      <c r="D581" s="148">
        <v>54.25</v>
      </c>
      <c r="E581" s="148">
        <v>203659</v>
      </c>
      <c r="F581" s="148">
        <v>3054885</v>
      </c>
      <c r="G581" s="148">
        <v>54.25</v>
      </c>
      <c r="H581" s="148">
        <v>203659</v>
      </c>
      <c r="I581" s="148">
        <v>3054885</v>
      </c>
      <c r="J581" s="148">
        <v>0</v>
      </c>
      <c r="K581" s="148">
        <v>1624.5686660905644</v>
      </c>
      <c r="L581" s="149">
        <v>27500</v>
      </c>
      <c r="M581" s="150">
        <v>7834.1</v>
      </c>
      <c r="N581" s="154">
        <v>35334.1</v>
      </c>
      <c r="O581" s="155">
        <v>0.02</v>
      </c>
    </row>
    <row r="582" spans="1:15" x14ac:dyDescent="0.2">
      <c r="A582" s="153" t="s">
        <v>8</v>
      </c>
      <c r="B582" s="146" t="s">
        <v>87</v>
      </c>
      <c r="C582" s="147">
        <v>1</v>
      </c>
      <c r="D582" s="148">
        <v>0.185</v>
      </c>
      <c r="E582" s="148">
        <v>1807</v>
      </c>
      <c r="F582" s="148">
        <v>18070</v>
      </c>
      <c r="G582" s="148">
        <v>0.111</v>
      </c>
      <c r="H582" s="148">
        <v>1084.2</v>
      </c>
      <c r="I582" s="148">
        <v>10842</v>
      </c>
      <c r="J582" s="148">
        <v>0</v>
      </c>
      <c r="K582" s="148">
        <v>5.7657075398104674</v>
      </c>
      <c r="L582" s="149">
        <v>500</v>
      </c>
      <c r="M582" s="150">
        <v>28.83</v>
      </c>
      <c r="N582" s="154">
        <v>528.83000000000004</v>
      </c>
      <c r="O582" s="155">
        <v>0.06</v>
      </c>
    </row>
    <row r="583" spans="1:15" x14ac:dyDescent="0.2">
      <c r="A583" s="153" t="s">
        <v>8</v>
      </c>
      <c r="B583" s="146" t="s">
        <v>17</v>
      </c>
      <c r="C583" s="147">
        <v>0</v>
      </c>
      <c r="D583" s="148">
        <v>0</v>
      </c>
      <c r="E583" s="148">
        <v>0</v>
      </c>
      <c r="F583" s="148">
        <v>0</v>
      </c>
      <c r="G583" s="148">
        <v>0</v>
      </c>
      <c r="H583" s="148">
        <v>0</v>
      </c>
      <c r="I583" s="148">
        <v>0</v>
      </c>
      <c r="J583" s="148">
        <v>0</v>
      </c>
      <c r="K583" s="148">
        <v>0</v>
      </c>
      <c r="L583" s="149">
        <v>0</v>
      </c>
      <c r="M583" s="150">
        <v>0</v>
      </c>
      <c r="N583" s="154">
        <v>0</v>
      </c>
      <c r="O583" s="155">
        <v>0</v>
      </c>
    </row>
    <row r="584" spans="1:15" x14ac:dyDescent="0.2">
      <c r="A584" s="153" t="s">
        <v>18</v>
      </c>
      <c r="B584" s="146" t="s">
        <v>19</v>
      </c>
      <c r="C584" s="147">
        <v>4</v>
      </c>
      <c r="D584" s="148">
        <v>0.22399999999999998</v>
      </c>
      <c r="E584" s="148">
        <v>2182</v>
      </c>
      <c r="F584" s="148">
        <v>26184</v>
      </c>
      <c r="G584" s="148">
        <v>0.13439999999999999</v>
      </c>
      <c r="H584" s="148">
        <v>1309.1999999999998</v>
      </c>
      <c r="I584" s="148">
        <v>15710.399999999998</v>
      </c>
      <c r="J584" s="148">
        <v>0</v>
      </c>
      <c r="K584" s="148">
        <v>8.2826586616826425</v>
      </c>
      <c r="L584" s="149">
        <v>850</v>
      </c>
      <c r="M584" s="150">
        <v>41.23</v>
      </c>
      <c r="N584" s="154">
        <v>891.23</v>
      </c>
      <c r="O584" s="155">
        <v>0.08</v>
      </c>
    </row>
    <row r="585" spans="1:15" x14ac:dyDescent="0.2">
      <c r="A585" s="153" t="s">
        <v>10</v>
      </c>
      <c r="B585" s="146" t="s">
        <v>13</v>
      </c>
      <c r="C585" s="147">
        <v>0</v>
      </c>
      <c r="D585" s="148">
        <v>0</v>
      </c>
      <c r="E585" s="148">
        <v>0</v>
      </c>
      <c r="F585" s="148">
        <v>0</v>
      </c>
      <c r="G585" s="148">
        <v>0</v>
      </c>
      <c r="H585" s="148">
        <v>0</v>
      </c>
      <c r="I585" s="148">
        <v>0</v>
      </c>
      <c r="J585" s="148">
        <v>0</v>
      </c>
      <c r="K585" s="148">
        <v>0</v>
      </c>
      <c r="L585" s="149">
        <v>0</v>
      </c>
      <c r="M585" s="150">
        <v>0</v>
      </c>
      <c r="N585" s="154">
        <v>0</v>
      </c>
      <c r="O585" s="155">
        <v>0</v>
      </c>
    </row>
    <row r="586" spans="1:15" x14ac:dyDescent="0.2">
      <c r="A586" s="153" t="s">
        <v>33</v>
      </c>
      <c r="B586" s="146" t="s">
        <v>136</v>
      </c>
      <c r="C586" s="147">
        <v>0</v>
      </c>
      <c r="D586" s="148">
        <v>0</v>
      </c>
      <c r="E586" s="148">
        <v>0</v>
      </c>
      <c r="F586" s="148">
        <v>0</v>
      </c>
      <c r="G586" s="148">
        <v>0</v>
      </c>
      <c r="H586" s="148">
        <v>0</v>
      </c>
      <c r="I586" s="148">
        <v>0</v>
      </c>
      <c r="J586" s="148">
        <v>0</v>
      </c>
      <c r="K586" s="148">
        <v>0</v>
      </c>
      <c r="L586" s="149">
        <v>0</v>
      </c>
      <c r="M586" s="150">
        <v>0</v>
      </c>
      <c r="N586" s="154">
        <v>0</v>
      </c>
      <c r="O586" s="155">
        <v>0</v>
      </c>
    </row>
    <row r="587" spans="1:15" x14ac:dyDescent="0.2">
      <c r="A587" s="156" t="s">
        <v>130</v>
      </c>
      <c r="B587" s="146" t="s">
        <v>130</v>
      </c>
      <c r="C587" s="147">
        <v>0</v>
      </c>
      <c r="D587" s="148">
        <v>0</v>
      </c>
      <c r="E587" s="148">
        <v>0</v>
      </c>
      <c r="F587" s="148">
        <v>0</v>
      </c>
      <c r="G587" s="148">
        <v>0</v>
      </c>
      <c r="H587" s="148">
        <v>0</v>
      </c>
      <c r="I587" s="148">
        <v>0</v>
      </c>
      <c r="J587" s="148">
        <v>0</v>
      </c>
      <c r="K587" s="148">
        <v>0</v>
      </c>
      <c r="L587" s="149">
        <v>0</v>
      </c>
      <c r="M587" s="150">
        <v>0</v>
      </c>
      <c r="N587" s="154">
        <v>0</v>
      </c>
      <c r="O587" s="155">
        <v>0</v>
      </c>
    </row>
    <row r="588" spans="1:15" x14ac:dyDescent="0.2">
      <c r="A588" s="156" t="s">
        <v>131</v>
      </c>
      <c r="B588" s="146" t="s">
        <v>131</v>
      </c>
      <c r="C588" s="147">
        <v>0</v>
      </c>
      <c r="D588" s="148">
        <v>0</v>
      </c>
      <c r="E588" s="148">
        <v>0</v>
      </c>
      <c r="F588" s="148">
        <v>0</v>
      </c>
      <c r="G588" s="148">
        <v>0</v>
      </c>
      <c r="H588" s="148">
        <v>0</v>
      </c>
      <c r="I588" s="148">
        <v>0</v>
      </c>
      <c r="J588" s="148">
        <v>0</v>
      </c>
      <c r="K588" s="148">
        <v>0</v>
      </c>
      <c r="L588" s="149">
        <v>0</v>
      </c>
      <c r="M588" s="150">
        <v>0</v>
      </c>
      <c r="N588" s="154">
        <v>0</v>
      </c>
      <c r="O588" s="155">
        <v>0</v>
      </c>
    </row>
    <row r="589" spans="1:15" x14ac:dyDescent="0.2">
      <c r="A589" s="153" t="s">
        <v>32</v>
      </c>
      <c r="B589" s="146" t="s">
        <v>32</v>
      </c>
      <c r="C589" s="147">
        <v>0</v>
      </c>
      <c r="D589" s="148">
        <v>0</v>
      </c>
      <c r="E589" s="148">
        <v>0</v>
      </c>
      <c r="F589" s="148">
        <v>0</v>
      </c>
      <c r="G589" s="148">
        <v>0</v>
      </c>
      <c r="H589" s="148">
        <v>0</v>
      </c>
      <c r="I589" s="148">
        <v>0</v>
      </c>
      <c r="J589" s="148">
        <v>0</v>
      </c>
      <c r="K589" s="148">
        <v>0</v>
      </c>
      <c r="L589" s="149">
        <v>0</v>
      </c>
      <c r="M589" s="150">
        <v>0</v>
      </c>
      <c r="N589" s="154">
        <v>0</v>
      </c>
      <c r="O589" s="155">
        <v>0</v>
      </c>
    </row>
    <row r="590" spans="1:15" x14ac:dyDescent="0.2">
      <c r="A590" s="157" t="s">
        <v>40</v>
      </c>
      <c r="B590" s="158"/>
      <c r="C590" s="159">
        <v>53083.41059</v>
      </c>
      <c r="D590" s="160">
        <v>347.96382652</v>
      </c>
      <c r="E590" s="160">
        <v>4823544.5655699996</v>
      </c>
      <c r="F590" s="160">
        <v>57263176.898550004</v>
      </c>
      <c r="G590" s="160">
        <v>262.33529405600001</v>
      </c>
      <c r="H590" s="160">
        <v>3854297.7909960002</v>
      </c>
      <c r="I590" s="160">
        <v>45565923.75214</v>
      </c>
      <c r="J590" s="160">
        <v>0</v>
      </c>
      <c r="K590" s="161">
        <v>25178.293091576612</v>
      </c>
      <c r="L590" s="162">
        <v>375054.63</v>
      </c>
      <c r="M590" s="162">
        <v>1709251</v>
      </c>
      <c r="N590" s="163">
        <v>2084305.63</v>
      </c>
      <c r="O590" s="164">
        <v>0.06</v>
      </c>
    </row>
    <row r="591" spans="1:15" x14ac:dyDescent="0.2">
      <c r="A591" s="165"/>
      <c r="B591" s="165"/>
      <c r="C591" s="166"/>
      <c r="D591" s="166"/>
      <c r="E591" s="166"/>
      <c r="F591" s="166"/>
      <c r="G591" s="166"/>
      <c r="H591" s="166"/>
      <c r="I591" s="166"/>
      <c r="J591" s="166"/>
      <c r="K591" s="166"/>
      <c r="L591" s="167"/>
      <c r="M591" s="167"/>
      <c r="N591" s="167"/>
      <c r="O591" s="168"/>
    </row>
    <row r="592" spans="1:15" x14ac:dyDescent="0.2">
      <c r="A592" s="157" t="s">
        <v>129</v>
      </c>
      <c r="B592" s="158" t="s">
        <v>129</v>
      </c>
      <c r="C592" s="159">
        <v>0</v>
      </c>
      <c r="D592" s="160">
        <v>0</v>
      </c>
      <c r="E592" s="160">
        <v>0</v>
      </c>
      <c r="F592" s="160">
        <v>0</v>
      </c>
      <c r="G592" s="160">
        <v>0</v>
      </c>
      <c r="H592" s="160">
        <v>0</v>
      </c>
      <c r="I592" s="160">
        <v>0</v>
      </c>
      <c r="J592" s="160">
        <v>0</v>
      </c>
      <c r="K592" s="161">
        <v>0</v>
      </c>
      <c r="L592" s="162">
        <v>0</v>
      </c>
      <c r="M592" s="169">
        <v>0</v>
      </c>
      <c r="N592" s="163">
        <v>0</v>
      </c>
      <c r="O592" s="170"/>
    </row>
    <row r="593" spans="1:15" x14ac:dyDescent="0.2">
      <c r="A593" s="157" t="s">
        <v>41</v>
      </c>
      <c r="B593" s="158" t="s">
        <v>41</v>
      </c>
      <c r="C593" s="159">
        <v>0</v>
      </c>
      <c r="D593" s="160">
        <v>0</v>
      </c>
      <c r="E593" s="160">
        <v>0</v>
      </c>
      <c r="F593" s="160">
        <v>0</v>
      </c>
      <c r="G593" s="160">
        <v>0</v>
      </c>
      <c r="H593" s="160">
        <v>0</v>
      </c>
      <c r="I593" s="160">
        <v>0</v>
      </c>
      <c r="J593" s="160">
        <v>0</v>
      </c>
      <c r="K593" s="161">
        <v>0</v>
      </c>
      <c r="L593" s="162">
        <v>0</v>
      </c>
      <c r="M593" s="169">
        <v>0</v>
      </c>
      <c r="N593" s="163">
        <v>0</v>
      </c>
      <c r="O593" s="170"/>
    </row>
    <row r="594" spans="1:15" x14ac:dyDescent="0.2">
      <c r="A594" s="157" t="s">
        <v>126</v>
      </c>
      <c r="B594" s="158" t="s">
        <v>127</v>
      </c>
      <c r="C594" s="159">
        <v>0</v>
      </c>
      <c r="D594" s="160">
        <v>0</v>
      </c>
      <c r="E594" s="160">
        <v>0</v>
      </c>
      <c r="F594" s="160">
        <v>0</v>
      </c>
      <c r="G594" s="160">
        <v>0</v>
      </c>
      <c r="H594" s="160">
        <v>0</v>
      </c>
      <c r="I594" s="160">
        <v>0</v>
      </c>
      <c r="J594" s="160">
        <v>0</v>
      </c>
      <c r="K594" s="161">
        <v>0</v>
      </c>
      <c r="L594" s="162">
        <v>0</v>
      </c>
      <c r="M594" s="169">
        <v>0</v>
      </c>
      <c r="N594" s="163">
        <v>0</v>
      </c>
      <c r="O594" s="170"/>
    </row>
    <row r="595" spans="1:15" x14ac:dyDescent="0.2">
      <c r="A595" s="170"/>
      <c r="B595" s="170"/>
      <c r="C595" s="170"/>
      <c r="D595" s="170"/>
      <c r="E595" s="170"/>
      <c r="F595" s="170"/>
      <c r="G595" s="170"/>
      <c r="H595" s="170"/>
      <c r="I595" s="170"/>
      <c r="J595" s="170"/>
      <c r="K595" s="170"/>
      <c r="L595" s="171"/>
      <c r="M595" s="171"/>
      <c r="N595" s="171"/>
      <c r="O595" s="170"/>
    </row>
    <row r="596" spans="1:15" x14ac:dyDescent="0.2">
      <c r="A596" s="157" t="s">
        <v>42</v>
      </c>
      <c r="B596" s="158"/>
      <c r="C596" s="159">
        <v>53083.41059</v>
      </c>
      <c r="D596" s="160">
        <v>347.96382652</v>
      </c>
      <c r="E596" s="160">
        <v>4823544.5655699996</v>
      </c>
      <c r="F596" s="160">
        <v>57263176.898550004</v>
      </c>
      <c r="G596" s="160">
        <v>262.33529405600001</v>
      </c>
      <c r="H596" s="160">
        <v>3854297.7909960002</v>
      </c>
      <c r="I596" s="160">
        <v>45565923.75214</v>
      </c>
      <c r="J596" s="160">
        <v>0</v>
      </c>
      <c r="K596" s="161">
        <v>25178.293091576612</v>
      </c>
      <c r="L596" s="162">
        <v>375054.63</v>
      </c>
      <c r="M596" s="169">
        <v>1709251</v>
      </c>
      <c r="N596" s="163">
        <v>2084305.63</v>
      </c>
      <c r="O596" s="170"/>
    </row>
    <row r="597" spans="1:15" x14ac:dyDescent="0.2">
      <c r="A597" s="172"/>
      <c r="B597" s="170"/>
      <c r="C597" s="170"/>
      <c r="D597" s="170"/>
      <c r="E597" s="170"/>
      <c r="F597" s="170"/>
      <c r="G597" s="170"/>
      <c r="H597" s="170"/>
      <c r="I597" s="170"/>
      <c r="J597" s="170"/>
      <c r="K597" s="170"/>
      <c r="L597" s="170"/>
      <c r="M597" s="170"/>
      <c r="N597" s="170"/>
      <c r="O597" s="170"/>
    </row>
    <row r="598" spans="1:15" x14ac:dyDescent="0.2">
      <c r="A598" s="173" t="s">
        <v>85</v>
      </c>
      <c r="B598" s="174" t="s">
        <v>84</v>
      </c>
      <c r="C598" s="175">
        <v>1.4857350197240775</v>
      </c>
      <c r="D598" s="176"/>
      <c r="E598" s="170"/>
      <c r="F598" s="170"/>
      <c r="G598" s="170"/>
      <c r="H598" s="170"/>
      <c r="I598" s="170"/>
      <c r="J598" s="170"/>
      <c r="K598" s="170"/>
      <c r="L598" s="170"/>
      <c r="M598" s="170"/>
      <c r="N598" s="170"/>
      <c r="O598" s="170"/>
    </row>
    <row r="599" spans="1:15" x14ac:dyDescent="0.2">
      <c r="A599" s="177"/>
      <c r="B599" s="178" t="s">
        <v>76</v>
      </c>
      <c r="C599" s="179">
        <v>2.6527537499674954</v>
      </c>
      <c r="D599" s="176"/>
      <c r="E599" s="170"/>
      <c r="F599" s="170"/>
      <c r="G599" s="170"/>
      <c r="H599" s="170"/>
      <c r="I599" s="170"/>
      <c r="J599" s="170"/>
      <c r="K599" s="170"/>
      <c r="L599" s="170"/>
      <c r="M599" s="170"/>
      <c r="N599" s="170"/>
      <c r="O599" s="170"/>
    </row>
    <row r="600" spans="1:15" x14ac:dyDescent="0.2">
      <c r="A600" s="180" t="s">
        <v>132</v>
      </c>
      <c r="B600" s="170"/>
      <c r="C600" s="170"/>
      <c r="D600" s="170"/>
      <c r="E600" s="170"/>
      <c r="F600" s="170"/>
      <c r="G600" s="170"/>
      <c r="H600" s="170"/>
      <c r="I600" s="170"/>
      <c r="J600" s="170"/>
      <c r="K600" s="170"/>
      <c r="L600" s="170"/>
      <c r="M600" s="170"/>
      <c r="N600" s="170"/>
      <c r="O600" s="170"/>
    </row>
    <row r="601" spans="1:15" x14ac:dyDescent="0.2">
      <c r="A601" s="373" t="s">
        <v>109</v>
      </c>
      <c r="B601" s="374"/>
      <c r="C601" s="397" t="s">
        <v>36</v>
      </c>
      <c r="D601" s="398"/>
      <c r="E601" s="398"/>
      <c r="F601" s="398"/>
      <c r="G601" s="398"/>
      <c r="H601" s="398"/>
      <c r="I601" s="398"/>
      <c r="J601" s="398"/>
      <c r="K601" s="373"/>
      <c r="L601" s="399" t="s">
        <v>0</v>
      </c>
      <c r="M601" s="400"/>
      <c r="N601" s="400"/>
      <c r="O601" s="400"/>
    </row>
    <row r="602" spans="1:15" ht="51" x14ac:dyDescent="0.2">
      <c r="A602" s="376" t="s">
        <v>37</v>
      </c>
      <c r="B602" s="376" t="s">
        <v>1</v>
      </c>
      <c r="C602" s="376" t="s">
        <v>38</v>
      </c>
      <c r="D602" s="377" t="s">
        <v>98</v>
      </c>
      <c r="E602" s="377" t="s">
        <v>91</v>
      </c>
      <c r="F602" s="377" t="s">
        <v>92</v>
      </c>
      <c r="G602" s="377" t="s">
        <v>93</v>
      </c>
      <c r="H602" s="377" t="s">
        <v>94</v>
      </c>
      <c r="I602" s="377" t="s">
        <v>95</v>
      </c>
      <c r="J602" s="377" t="s">
        <v>96</v>
      </c>
      <c r="K602" s="377" t="s">
        <v>43</v>
      </c>
      <c r="L602" s="376" t="s">
        <v>5</v>
      </c>
      <c r="M602" s="287" t="s">
        <v>6</v>
      </c>
      <c r="N602" s="378" t="s">
        <v>7</v>
      </c>
      <c r="O602" s="378" t="s">
        <v>82</v>
      </c>
    </row>
    <row r="603" spans="1:15" x14ac:dyDescent="0.2">
      <c r="A603" s="145" t="s">
        <v>20</v>
      </c>
      <c r="B603" s="146" t="s">
        <v>21</v>
      </c>
      <c r="C603" s="147">
        <v>21</v>
      </c>
      <c r="D603" s="148">
        <v>0</v>
      </c>
      <c r="E603" s="148">
        <v>777</v>
      </c>
      <c r="F603" s="148">
        <v>8547</v>
      </c>
      <c r="G603" s="148">
        <v>0</v>
      </c>
      <c r="H603" s="148">
        <v>240.87</v>
      </c>
      <c r="I603" s="148">
        <v>2649.57</v>
      </c>
      <c r="J603" s="148">
        <v>0</v>
      </c>
      <c r="K603" s="148">
        <v>1.3331887676865288</v>
      </c>
      <c r="L603" s="149">
        <v>2520</v>
      </c>
      <c r="M603" s="150">
        <v>83.42</v>
      </c>
      <c r="N603" s="151">
        <v>2603.42</v>
      </c>
      <c r="O603" s="152">
        <v>1.3</v>
      </c>
    </row>
    <row r="604" spans="1:15" x14ac:dyDescent="0.2">
      <c r="A604" s="153" t="s">
        <v>123</v>
      </c>
      <c r="B604" s="146" t="s">
        <v>124</v>
      </c>
      <c r="C604" s="147">
        <v>0</v>
      </c>
      <c r="D604" s="148">
        <v>0</v>
      </c>
      <c r="E604" s="148">
        <v>0</v>
      </c>
      <c r="F604" s="148">
        <v>0</v>
      </c>
      <c r="G604" s="148">
        <v>0</v>
      </c>
      <c r="H604" s="148">
        <v>0</v>
      </c>
      <c r="I604" s="148">
        <v>0</v>
      </c>
      <c r="J604" s="148">
        <v>0</v>
      </c>
      <c r="K604" s="148">
        <v>0</v>
      </c>
      <c r="L604" s="149">
        <v>0</v>
      </c>
      <c r="M604" s="150">
        <v>0</v>
      </c>
      <c r="N604" s="154">
        <v>0</v>
      </c>
      <c r="O604" s="155">
        <v>0</v>
      </c>
    </row>
    <row r="605" spans="1:15" x14ac:dyDescent="0.2">
      <c r="A605" s="153" t="s">
        <v>39</v>
      </c>
      <c r="B605" s="146" t="s">
        <v>44</v>
      </c>
      <c r="C605" s="147">
        <v>0</v>
      </c>
      <c r="D605" s="148">
        <v>0</v>
      </c>
      <c r="E605" s="148">
        <v>0</v>
      </c>
      <c r="F605" s="148">
        <v>0</v>
      </c>
      <c r="G605" s="148">
        <v>0</v>
      </c>
      <c r="H605" s="148">
        <v>0</v>
      </c>
      <c r="I605" s="148">
        <v>0</v>
      </c>
      <c r="J605" s="148">
        <v>0</v>
      </c>
      <c r="K605" s="148">
        <v>0</v>
      </c>
      <c r="L605" s="149">
        <v>0</v>
      </c>
      <c r="M605" s="150">
        <v>0</v>
      </c>
      <c r="N605" s="154">
        <v>0</v>
      </c>
      <c r="O605" s="155">
        <v>0</v>
      </c>
    </row>
    <row r="606" spans="1:15" x14ac:dyDescent="0.2">
      <c r="A606" s="153" t="s">
        <v>10</v>
      </c>
      <c r="B606" s="146" t="s">
        <v>25</v>
      </c>
      <c r="C606" s="147">
        <v>0</v>
      </c>
      <c r="D606" s="148">
        <v>0</v>
      </c>
      <c r="E606" s="148">
        <v>0</v>
      </c>
      <c r="F606" s="148">
        <v>0</v>
      </c>
      <c r="G606" s="148">
        <v>0</v>
      </c>
      <c r="H606" s="148">
        <v>0</v>
      </c>
      <c r="I606" s="148">
        <v>0</v>
      </c>
      <c r="J606" s="148">
        <v>0</v>
      </c>
      <c r="K606" s="148">
        <v>0</v>
      </c>
      <c r="L606" s="149">
        <v>0</v>
      </c>
      <c r="M606" s="150">
        <v>0</v>
      </c>
      <c r="N606" s="154">
        <v>0</v>
      </c>
      <c r="O606" s="155">
        <v>0</v>
      </c>
    </row>
    <row r="607" spans="1:15" x14ac:dyDescent="0.2">
      <c r="A607" s="153" t="s">
        <v>20</v>
      </c>
      <c r="B607" s="146" t="s">
        <v>22</v>
      </c>
      <c r="C607" s="147">
        <v>8</v>
      </c>
      <c r="D607" s="148">
        <v>0</v>
      </c>
      <c r="E607" s="148">
        <v>208</v>
      </c>
      <c r="F607" s="148">
        <v>2080</v>
      </c>
      <c r="G607" s="148">
        <v>0</v>
      </c>
      <c r="H607" s="148">
        <v>124.8</v>
      </c>
      <c r="I607" s="148">
        <v>1248</v>
      </c>
      <c r="J607" s="148">
        <v>0</v>
      </c>
      <c r="K607" s="148">
        <v>0.62795834119226435</v>
      </c>
      <c r="L607" s="149">
        <v>400</v>
      </c>
      <c r="M607" s="150">
        <v>39.43</v>
      </c>
      <c r="N607" s="154">
        <v>439.43</v>
      </c>
      <c r="O607" s="155">
        <v>0.46</v>
      </c>
    </row>
    <row r="608" spans="1:15" x14ac:dyDescent="0.2">
      <c r="A608" s="153" t="s">
        <v>23</v>
      </c>
      <c r="B608" s="146" t="s">
        <v>24</v>
      </c>
      <c r="C608" s="147">
        <v>0</v>
      </c>
      <c r="D608" s="148">
        <v>0</v>
      </c>
      <c r="E608" s="148">
        <v>0</v>
      </c>
      <c r="F608" s="148">
        <v>0</v>
      </c>
      <c r="G608" s="148">
        <v>0</v>
      </c>
      <c r="H608" s="148">
        <v>0</v>
      </c>
      <c r="I608" s="148">
        <v>0</v>
      </c>
      <c r="J608" s="148">
        <v>0</v>
      </c>
      <c r="K608" s="148">
        <v>0</v>
      </c>
      <c r="L608" s="149">
        <v>0</v>
      </c>
      <c r="M608" s="150">
        <v>0</v>
      </c>
      <c r="N608" s="154">
        <v>0</v>
      </c>
      <c r="O608" s="155">
        <v>0</v>
      </c>
    </row>
    <row r="609" spans="1:15" x14ac:dyDescent="0.2">
      <c r="A609" s="153" t="s">
        <v>10</v>
      </c>
      <c r="B609" s="146" t="s">
        <v>26</v>
      </c>
      <c r="C609" s="147">
        <v>0</v>
      </c>
      <c r="D609" s="148">
        <v>0</v>
      </c>
      <c r="E609" s="148">
        <v>0</v>
      </c>
      <c r="F609" s="148">
        <v>0</v>
      </c>
      <c r="G609" s="148">
        <v>0</v>
      </c>
      <c r="H609" s="148">
        <v>0</v>
      </c>
      <c r="I609" s="148">
        <v>0</v>
      </c>
      <c r="J609" s="148">
        <v>0</v>
      </c>
      <c r="K609" s="148">
        <v>0</v>
      </c>
      <c r="L609" s="149">
        <v>0</v>
      </c>
      <c r="M609" s="150">
        <v>0</v>
      </c>
      <c r="N609" s="154">
        <v>0</v>
      </c>
      <c r="O609" s="155">
        <v>0</v>
      </c>
    </row>
    <row r="610" spans="1:15" x14ac:dyDescent="0.2">
      <c r="A610" s="153" t="s">
        <v>14</v>
      </c>
      <c r="B610" s="146" t="s">
        <v>28</v>
      </c>
      <c r="C610" s="147">
        <v>106</v>
      </c>
      <c r="D610" s="148">
        <v>1.306</v>
      </c>
      <c r="E610" s="148">
        <v>1108</v>
      </c>
      <c r="F610" s="148">
        <v>14030</v>
      </c>
      <c r="G610" s="148">
        <v>0.70524000000000009</v>
      </c>
      <c r="H610" s="148">
        <v>598.32000000000005</v>
      </c>
      <c r="I610" s="148">
        <v>7576.2000000000007</v>
      </c>
      <c r="J610" s="148">
        <v>0</v>
      </c>
      <c r="K610" s="148">
        <v>3.8121297953051547</v>
      </c>
      <c r="L610" s="149">
        <v>531.69000000000005</v>
      </c>
      <c r="M610" s="150">
        <v>235.48</v>
      </c>
      <c r="N610" s="154">
        <v>767.18</v>
      </c>
      <c r="O610" s="155">
        <v>0.14000000000000001</v>
      </c>
    </row>
    <row r="611" spans="1:15" x14ac:dyDescent="0.2">
      <c r="A611" s="153" t="s">
        <v>29</v>
      </c>
      <c r="B611" s="146" t="s">
        <v>30</v>
      </c>
      <c r="C611" s="147">
        <v>0</v>
      </c>
      <c r="D611" s="148">
        <v>0</v>
      </c>
      <c r="E611" s="148">
        <v>0</v>
      </c>
      <c r="F611" s="148">
        <v>0</v>
      </c>
      <c r="G611" s="148">
        <v>0</v>
      </c>
      <c r="H611" s="148">
        <v>0</v>
      </c>
      <c r="I611" s="148">
        <v>0</v>
      </c>
      <c r="J611" s="148">
        <v>0</v>
      </c>
      <c r="K611" s="148">
        <v>0</v>
      </c>
      <c r="L611" s="149">
        <v>0</v>
      </c>
      <c r="M611" s="150">
        <v>0</v>
      </c>
      <c r="N611" s="154">
        <v>0</v>
      </c>
      <c r="O611" s="155">
        <v>0</v>
      </c>
    </row>
    <row r="612" spans="1:15" x14ac:dyDescent="0.2">
      <c r="A612" s="153" t="s">
        <v>18</v>
      </c>
      <c r="B612" s="146" t="s">
        <v>31</v>
      </c>
      <c r="C612" s="147">
        <v>35</v>
      </c>
      <c r="D612" s="148">
        <v>4.3549999999999995</v>
      </c>
      <c r="E612" s="148">
        <v>21641</v>
      </c>
      <c r="F612" s="148">
        <v>106276</v>
      </c>
      <c r="G612" s="148">
        <v>3.0484999999999998</v>
      </c>
      <c r="H612" s="148">
        <v>15148.699999999999</v>
      </c>
      <c r="I612" s="148">
        <v>74393.2</v>
      </c>
      <c r="J612" s="148">
        <v>0</v>
      </c>
      <c r="K612" s="148">
        <v>40.354902075155344</v>
      </c>
      <c r="L612" s="149">
        <v>2315</v>
      </c>
      <c r="M612" s="150">
        <v>3216.4</v>
      </c>
      <c r="N612" s="154">
        <v>5531.4</v>
      </c>
      <c r="O612" s="155">
        <v>0.09</v>
      </c>
    </row>
    <row r="613" spans="1:15" x14ac:dyDescent="0.2">
      <c r="A613" s="153" t="s">
        <v>10</v>
      </c>
      <c r="B613" s="146" t="s">
        <v>27</v>
      </c>
      <c r="C613" s="147">
        <v>0</v>
      </c>
      <c r="D613" s="148">
        <v>0</v>
      </c>
      <c r="E613" s="148">
        <v>0</v>
      </c>
      <c r="F613" s="148">
        <v>0</v>
      </c>
      <c r="G613" s="148">
        <v>0</v>
      </c>
      <c r="H613" s="148">
        <v>0</v>
      </c>
      <c r="I613" s="148">
        <v>0</v>
      </c>
      <c r="J613" s="148">
        <v>0</v>
      </c>
      <c r="K613" s="148">
        <v>0</v>
      </c>
      <c r="L613" s="149">
        <v>0</v>
      </c>
      <c r="M613" s="150">
        <v>0</v>
      </c>
      <c r="N613" s="154">
        <v>0</v>
      </c>
      <c r="O613" s="155">
        <v>0</v>
      </c>
    </row>
    <row r="614" spans="1:15" x14ac:dyDescent="0.2">
      <c r="A614" s="153" t="s">
        <v>33</v>
      </c>
      <c r="B614" s="146" t="s">
        <v>34</v>
      </c>
      <c r="C614" s="147">
        <v>0</v>
      </c>
      <c r="D614" s="148">
        <v>0</v>
      </c>
      <c r="E614" s="148">
        <v>0</v>
      </c>
      <c r="F614" s="148">
        <v>0</v>
      </c>
      <c r="G614" s="148">
        <v>0</v>
      </c>
      <c r="H614" s="148">
        <v>0</v>
      </c>
      <c r="I614" s="148">
        <v>0</v>
      </c>
      <c r="J614" s="148">
        <v>0</v>
      </c>
      <c r="K614" s="148">
        <v>0</v>
      </c>
      <c r="L614" s="149">
        <v>0</v>
      </c>
      <c r="M614" s="150">
        <v>0</v>
      </c>
      <c r="N614" s="154">
        <v>0</v>
      </c>
      <c r="O614" s="155">
        <v>0</v>
      </c>
    </row>
    <row r="615" spans="1:15" x14ac:dyDescent="0.2">
      <c r="A615" s="153" t="s">
        <v>123</v>
      </c>
      <c r="B615" s="146" t="s">
        <v>125</v>
      </c>
      <c r="C615" s="147">
        <v>0</v>
      </c>
      <c r="D615" s="148">
        <v>0</v>
      </c>
      <c r="E615" s="148">
        <v>0</v>
      </c>
      <c r="F615" s="148">
        <v>0</v>
      </c>
      <c r="G615" s="148">
        <v>0</v>
      </c>
      <c r="H615" s="148">
        <v>0</v>
      </c>
      <c r="I615" s="148">
        <v>0</v>
      </c>
      <c r="J615" s="148">
        <v>0</v>
      </c>
      <c r="K615" s="148">
        <v>0</v>
      </c>
      <c r="L615" s="149">
        <v>0</v>
      </c>
      <c r="M615" s="150">
        <v>0</v>
      </c>
      <c r="N615" s="154">
        <v>0</v>
      </c>
      <c r="O615" s="155">
        <v>0</v>
      </c>
    </row>
    <row r="616" spans="1:15" x14ac:dyDescent="0.2">
      <c r="A616" s="153" t="s">
        <v>39</v>
      </c>
      <c r="B616" s="146" t="s">
        <v>88</v>
      </c>
      <c r="C616" s="147">
        <v>0</v>
      </c>
      <c r="D616" s="148">
        <v>0</v>
      </c>
      <c r="E616" s="148">
        <v>0</v>
      </c>
      <c r="F616" s="148">
        <v>0</v>
      </c>
      <c r="G616" s="148">
        <v>0</v>
      </c>
      <c r="H616" s="148">
        <v>0</v>
      </c>
      <c r="I616" s="148">
        <v>0</v>
      </c>
      <c r="J616" s="148">
        <v>0</v>
      </c>
      <c r="K616" s="148">
        <v>0</v>
      </c>
      <c r="L616" s="149">
        <v>0</v>
      </c>
      <c r="M616" s="150">
        <v>0</v>
      </c>
      <c r="N616" s="154">
        <v>0</v>
      </c>
      <c r="O616" s="155">
        <v>0</v>
      </c>
    </row>
    <row r="617" spans="1:15" x14ac:dyDescent="0.2">
      <c r="A617" s="153" t="s">
        <v>8</v>
      </c>
      <c r="B617" s="146" t="s">
        <v>9</v>
      </c>
      <c r="C617" s="147">
        <v>0</v>
      </c>
      <c r="D617" s="148">
        <v>0</v>
      </c>
      <c r="E617" s="148">
        <v>0</v>
      </c>
      <c r="F617" s="148">
        <v>0</v>
      </c>
      <c r="G617" s="148">
        <v>0</v>
      </c>
      <c r="H617" s="148">
        <v>0</v>
      </c>
      <c r="I617" s="148">
        <v>0</v>
      </c>
      <c r="J617" s="148">
        <v>0</v>
      </c>
      <c r="K617" s="148">
        <v>0</v>
      </c>
      <c r="L617" s="149">
        <v>0</v>
      </c>
      <c r="M617" s="150">
        <v>0</v>
      </c>
      <c r="N617" s="154">
        <v>0</v>
      </c>
      <c r="O617" s="155">
        <v>0</v>
      </c>
    </row>
    <row r="618" spans="1:15" x14ac:dyDescent="0.2">
      <c r="A618" s="153" t="s">
        <v>10</v>
      </c>
      <c r="B618" s="146" t="s">
        <v>11</v>
      </c>
      <c r="C618" s="147">
        <v>0</v>
      </c>
      <c r="D618" s="148">
        <v>0</v>
      </c>
      <c r="E618" s="148">
        <v>0</v>
      </c>
      <c r="F618" s="148">
        <v>0</v>
      </c>
      <c r="G618" s="148">
        <v>0</v>
      </c>
      <c r="H618" s="148">
        <v>0</v>
      </c>
      <c r="I618" s="148">
        <v>0</v>
      </c>
      <c r="J618" s="148">
        <v>0</v>
      </c>
      <c r="K618" s="148">
        <v>0</v>
      </c>
      <c r="L618" s="149">
        <v>0</v>
      </c>
      <c r="M618" s="150">
        <v>0</v>
      </c>
      <c r="N618" s="154">
        <v>0</v>
      </c>
      <c r="O618" s="155">
        <v>0</v>
      </c>
    </row>
    <row r="619" spans="1:15" x14ac:dyDescent="0.2">
      <c r="A619" s="153" t="s">
        <v>10</v>
      </c>
      <c r="B619" s="146" t="s">
        <v>12</v>
      </c>
      <c r="C619" s="147">
        <v>0</v>
      </c>
      <c r="D619" s="148">
        <v>0</v>
      </c>
      <c r="E619" s="148">
        <v>0</v>
      </c>
      <c r="F619" s="148">
        <v>0</v>
      </c>
      <c r="G619" s="148">
        <v>0</v>
      </c>
      <c r="H619" s="148">
        <v>0</v>
      </c>
      <c r="I619" s="148">
        <v>0</v>
      </c>
      <c r="J619" s="148">
        <v>0</v>
      </c>
      <c r="K619" s="148">
        <v>0</v>
      </c>
      <c r="L619" s="149">
        <v>0</v>
      </c>
      <c r="M619" s="150">
        <v>0</v>
      </c>
      <c r="N619" s="154">
        <v>0</v>
      </c>
      <c r="O619" s="155">
        <v>0</v>
      </c>
    </row>
    <row r="620" spans="1:15" x14ac:dyDescent="0.2">
      <c r="A620" s="153" t="s">
        <v>14</v>
      </c>
      <c r="B620" s="146" t="s">
        <v>15</v>
      </c>
      <c r="C620" s="147">
        <v>7</v>
      </c>
      <c r="D620" s="148">
        <v>10.752000000000001</v>
      </c>
      <c r="E620" s="148">
        <v>188068</v>
      </c>
      <c r="F620" s="148">
        <v>1985580</v>
      </c>
      <c r="G620" s="148">
        <v>8.6016000000000012</v>
      </c>
      <c r="H620" s="148">
        <v>150454.39999999999</v>
      </c>
      <c r="I620" s="148">
        <v>1588464.0000000002</v>
      </c>
      <c r="J620" s="148">
        <v>0</v>
      </c>
      <c r="K620" s="148">
        <v>880.30118130100573</v>
      </c>
      <c r="L620" s="149">
        <v>12691.77</v>
      </c>
      <c r="M620" s="150">
        <v>72352.31</v>
      </c>
      <c r="N620" s="154">
        <v>85044.08</v>
      </c>
      <c r="O620" s="155">
        <v>7.0000000000000007E-2</v>
      </c>
    </row>
    <row r="621" spans="1:15" x14ac:dyDescent="0.2">
      <c r="A621" s="153" t="s">
        <v>8</v>
      </c>
      <c r="B621" s="146" t="s">
        <v>16</v>
      </c>
      <c r="C621" s="147">
        <v>0</v>
      </c>
      <c r="D621" s="148">
        <v>0</v>
      </c>
      <c r="E621" s="148">
        <v>0</v>
      </c>
      <c r="F621" s="148">
        <v>0</v>
      </c>
      <c r="G621" s="148">
        <v>0</v>
      </c>
      <c r="H621" s="148">
        <v>0</v>
      </c>
      <c r="I621" s="148">
        <v>0</v>
      </c>
      <c r="J621" s="148">
        <v>0</v>
      </c>
      <c r="K621" s="148">
        <v>0</v>
      </c>
      <c r="L621" s="149">
        <v>0</v>
      </c>
      <c r="M621" s="150">
        <v>0</v>
      </c>
      <c r="N621" s="154">
        <v>0</v>
      </c>
      <c r="O621" s="155">
        <v>0</v>
      </c>
    </row>
    <row r="622" spans="1:15" x14ac:dyDescent="0.2">
      <c r="A622" s="153" t="s">
        <v>8</v>
      </c>
      <c r="B622" s="146" t="s">
        <v>87</v>
      </c>
      <c r="C622" s="147">
        <v>0</v>
      </c>
      <c r="D622" s="148">
        <v>0</v>
      </c>
      <c r="E622" s="148">
        <v>0</v>
      </c>
      <c r="F622" s="148">
        <v>0</v>
      </c>
      <c r="G622" s="148">
        <v>0</v>
      </c>
      <c r="H622" s="148">
        <v>0</v>
      </c>
      <c r="I622" s="148">
        <v>0</v>
      </c>
      <c r="J622" s="148">
        <v>0</v>
      </c>
      <c r="K622" s="148">
        <v>0</v>
      </c>
      <c r="L622" s="149">
        <v>0</v>
      </c>
      <c r="M622" s="150">
        <v>0</v>
      </c>
      <c r="N622" s="154">
        <v>0</v>
      </c>
      <c r="O622" s="155">
        <v>0</v>
      </c>
    </row>
    <row r="623" spans="1:15" x14ac:dyDescent="0.2">
      <c r="A623" s="153" t="s">
        <v>8</v>
      </c>
      <c r="B623" s="146" t="s">
        <v>17</v>
      </c>
      <c r="C623" s="147">
        <v>0</v>
      </c>
      <c r="D623" s="148">
        <v>0</v>
      </c>
      <c r="E623" s="148">
        <v>0</v>
      </c>
      <c r="F623" s="148">
        <v>0</v>
      </c>
      <c r="G623" s="148">
        <v>0</v>
      </c>
      <c r="H623" s="148">
        <v>0</v>
      </c>
      <c r="I623" s="148">
        <v>0</v>
      </c>
      <c r="J623" s="148">
        <v>0</v>
      </c>
      <c r="K623" s="148">
        <v>0</v>
      </c>
      <c r="L623" s="149">
        <v>0</v>
      </c>
      <c r="M623" s="150">
        <v>0</v>
      </c>
      <c r="N623" s="154">
        <v>0</v>
      </c>
      <c r="O623" s="155">
        <v>0</v>
      </c>
    </row>
    <row r="624" spans="1:15" x14ac:dyDescent="0.2">
      <c r="A624" s="153" t="s">
        <v>18</v>
      </c>
      <c r="B624" s="146" t="s">
        <v>19</v>
      </c>
      <c r="C624" s="147">
        <v>0</v>
      </c>
      <c r="D624" s="148">
        <v>0</v>
      </c>
      <c r="E624" s="148">
        <v>0</v>
      </c>
      <c r="F624" s="148">
        <v>0</v>
      </c>
      <c r="G624" s="148">
        <v>0</v>
      </c>
      <c r="H624" s="148">
        <v>0</v>
      </c>
      <c r="I624" s="148">
        <v>0</v>
      </c>
      <c r="J624" s="148">
        <v>0</v>
      </c>
      <c r="K624" s="148">
        <v>0</v>
      </c>
      <c r="L624" s="149">
        <v>0</v>
      </c>
      <c r="M624" s="150">
        <v>0</v>
      </c>
      <c r="N624" s="154">
        <v>0</v>
      </c>
      <c r="O624" s="155">
        <v>0</v>
      </c>
    </row>
    <row r="625" spans="1:15" x14ac:dyDescent="0.2">
      <c r="A625" s="153" t="s">
        <v>10</v>
      </c>
      <c r="B625" s="146" t="s">
        <v>13</v>
      </c>
      <c r="C625" s="147">
        <v>0</v>
      </c>
      <c r="D625" s="148">
        <v>0</v>
      </c>
      <c r="E625" s="148">
        <v>0</v>
      </c>
      <c r="F625" s="148">
        <v>0</v>
      </c>
      <c r="G625" s="148">
        <v>0</v>
      </c>
      <c r="H625" s="148">
        <v>0</v>
      </c>
      <c r="I625" s="148">
        <v>0</v>
      </c>
      <c r="J625" s="148">
        <v>0</v>
      </c>
      <c r="K625" s="148">
        <v>0</v>
      </c>
      <c r="L625" s="149">
        <v>0</v>
      </c>
      <c r="M625" s="150">
        <v>0</v>
      </c>
      <c r="N625" s="154">
        <v>0</v>
      </c>
      <c r="O625" s="155">
        <v>0</v>
      </c>
    </row>
    <row r="626" spans="1:15" x14ac:dyDescent="0.2">
      <c r="A626" s="153" t="s">
        <v>33</v>
      </c>
      <c r="B626" s="146" t="s">
        <v>136</v>
      </c>
      <c r="C626" s="147">
        <v>0</v>
      </c>
      <c r="D626" s="148">
        <v>0</v>
      </c>
      <c r="E626" s="148">
        <v>0</v>
      </c>
      <c r="F626" s="148">
        <v>0</v>
      </c>
      <c r="G626" s="148">
        <v>0</v>
      </c>
      <c r="H626" s="148">
        <v>0</v>
      </c>
      <c r="I626" s="148">
        <v>0</v>
      </c>
      <c r="J626" s="148">
        <v>0</v>
      </c>
      <c r="K626" s="148">
        <v>0</v>
      </c>
      <c r="L626" s="149">
        <v>0</v>
      </c>
      <c r="M626" s="150">
        <v>0</v>
      </c>
      <c r="N626" s="154">
        <v>0</v>
      </c>
      <c r="O626" s="155">
        <v>0</v>
      </c>
    </row>
    <row r="627" spans="1:15" x14ac:dyDescent="0.2">
      <c r="A627" s="156" t="s">
        <v>130</v>
      </c>
      <c r="B627" s="146" t="s">
        <v>130</v>
      </c>
      <c r="C627" s="147">
        <v>0</v>
      </c>
      <c r="D627" s="148">
        <v>0</v>
      </c>
      <c r="E627" s="148">
        <v>0</v>
      </c>
      <c r="F627" s="148">
        <v>0</v>
      </c>
      <c r="G627" s="148">
        <v>0</v>
      </c>
      <c r="H627" s="148">
        <v>0</v>
      </c>
      <c r="I627" s="148">
        <v>0</v>
      </c>
      <c r="J627" s="148">
        <v>0</v>
      </c>
      <c r="K627" s="148">
        <v>0</v>
      </c>
      <c r="L627" s="149">
        <v>0</v>
      </c>
      <c r="M627" s="150">
        <v>0</v>
      </c>
      <c r="N627" s="154">
        <v>0</v>
      </c>
      <c r="O627" s="155">
        <v>0</v>
      </c>
    </row>
    <row r="628" spans="1:15" x14ac:dyDescent="0.2">
      <c r="A628" s="156" t="s">
        <v>131</v>
      </c>
      <c r="B628" s="146" t="s">
        <v>131</v>
      </c>
      <c r="C628" s="147">
        <v>0</v>
      </c>
      <c r="D628" s="148">
        <v>0</v>
      </c>
      <c r="E628" s="148">
        <v>0</v>
      </c>
      <c r="F628" s="148">
        <v>0</v>
      </c>
      <c r="G628" s="148">
        <v>0</v>
      </c>
      <c r="H628" s="148">
        <v>0</v>
      </c>
      <c r="I628" s="148">
        <v>0</v>
      </c>
      <c r="J628" s="148">
        <v>0</v>
      </c>
      <c r="K628" s="148">
        <v>0</v>
      </c>
      <c r="L628" s="149">
        <v>0</v>
      </c>
      <c r="M628" s="150">
        <v>0</v>
      </c>
      <c r="N628" s="154">
        <v>0</v>
      </c>
      <c r="O628" s="155">
        <v>0</v>
      </c>
    </row>
    <row r="629" spans="1:15" x14ac:dyDescent="0.2">
      <c r="A629" s="153" t="s">
        <v>32</v>
      </c>
      <c r="B629" s="146" t="s">
        <v>32</v>
      </c>
      <c r="C629" s="147">
        <v>0</v>
      </c>
      <c r="D629" s="148">
        <v>0</v>
      </c>
      <c r="E629" s="148">
        <v>0</v>
      </c>
      <c r="F629" s="148">
        <v>0</v>
      </c>
      <c r="G629" s="148">
        <v>0</v>
      </c>
      <c r="H629" s="148">
        <v>0</v>
      </c>
      <c r="I629" s="148">
        <v>0</v>
      </c>
      <c r="J629" s="148">
        <v>0</v>
      </c>
      <c r="K629" s="148">
        <v>0</v>
      </c>
      <c r="L629" s="149">
        <v>0</v>
      </c>
      <c r="M629" s="150">
        <v>0</v>
      </c>
      <c r="N629" s="154">
        <v>0</v>
      </c>
      <c r="O629" s="155">
        <v>0</v>
      </c>
    </row>
    <row r="630" spans="1:15" x14ac:dyDescent="0.2">
      <c r="A630" s="157" t="s">
        <v>40</v>
      </c>
      <c r="B630" s="158"/>
      <c r="C630" s="159">
        <v>177</v>
      </c>
      <c r="D630" s="160">
        <v>16.413</v>
      </c>
      <c r="E630" s="160">
        <v>211802</v>
      </c>
      <c r="F630" s="160">
        <v>2116513</v>
      </c>
      <c r="G630" s="160">
        <v>12.355340000000002</v>
      </c>
      <c r="H630" s="160">
        <v>166567.09</v>
      </c>
      <c r="I630" s="160">
        <v>1674330.9700000002</v>
      </c>
      <c r="J630" s="160">
        <v>0</v>
      </c>
      <c r="K630" s="161">
        <v>926.42936028034501</v>
      </c>
      <c r="L630" s="162">
        <v>18458.46</v>
      </c>
      <c r="M630" s="162">
        <v>75927.039999999994</v>
      </c>
      <c r="N630" s="163">
        <v>94385.51</v>
      </c>
      <c r="O630" s="164">
        <v>7.0000000000000007E-2</v>
      </c>
    </row>
    <row r="631" spans="1:15" x14ac:dyDescent="0.2">
      <c r="A631" s="165"/>
      <c r="B631" s="165"/>
      <c r="C631" s="166"/>
      <c r="D631" s="166"/>
      <c r="E631" s="166"/>
      <c r="F631" s="166"/>
      <c r="G631" s="166"/>
      <c r="H631" s="166"/>
      <c r="I631" s="166"/>
      <c r="J631" s="166"/>
      <c r="K631" s="166"/>
      <c r="L631" s="167"/>
      <c r="M631" s="167"/>
      <c r="N631" s="167"/>
      <c r="O631" s="168"/>
    </row>
    <row r="632" spans="1:15" x14ac:dyDescent="0.2">
      <c r="A632" s="157" t="s">
        <v>129</v>
      </c>
      <c r="B632" s="158" t="s">
        <v>129</v>
      </c>
      <c r="C632" s="159">
        <v>33</v>
      </c>
      <c r="D632" s="160">
        <v>2.2320000000000002</v>
      </c>
      <c r="E632" s="160">
        <v>11643</v>
      </c>
      <c r="F632" s="160">
        <v>61545</v>
      </c>
      <c r="G632" s="160">
        <v>1.5624</v>
      </c>
      <c r="H632" s="160">
        <v>7933.65</v>
      </c>
      <c r="I632" s="160">
        <v>40700.550000000003</v>
      </c>
      <c r="J632" s="160">
        <v>0</v>
      </c>
      <c r="K632" s="161">
        <v>22.003839389486611</v>
      </c>
      <c r="L632" s="162">
        <v>12510</v>
      </c>
      <c r="M632" s="169">
        <v>1736.96</v>
      </c>
      <c r="N632" s="163">
        <v>14246.96</v>
      </c>
      <c r="O632" s="170"/>
    </row>
    <row r="633" spans="1:15" x14ac:dyDescent="0.2">
      <c r="A633" s="157" t="s">
        <v>41</v>
      </c>
      <c r="B633" s="158" t="s">
        <v>41</v>
      </c>
      <c r="C633" s="159">
        <v>0</v>
      </c>
      <c r="D633" s="160">
        <v>0</v>
      </c>
      <c r="E633" s="160">
        <v>0</v>
      </c>
      <c r="F633" s="160">
        <v>0</v>
      </c>
      <c r="G633" s="160">
        <v>0</v>
      </c>
      <c r="H633" s="160">
        <v>0</v>
      </c>
      <c r="I633" s="160">
        <v>0</v>
      </c>
      <c r="J633" s="160">
        <v>0</v>
      </c>
      <c r="K633" s="161">
        <v>0</v>
      </c>
      <c r="L633" s="162">
        <v>0</v>
      </c>
      <c r="M633" s="169">
        <v>0</v>
      </c>
      <c r="N633" s="163">
        <v>0</v>
      </c>
      <c r="O633" s="170"/>
    </row>
    <row r="634" spans="1:15" x14ac:dyDescent="0.2">
      <c r="A634" s="157" t="s">
        <v>126</v>
      </c>
      <c r="B634" s="158" t="s">
        <v>127</v>
      </c>
      <c r="C634" s="159">
        <v>0</v>
      </c>
      <c r="D634" s="160">
        <v>0</v>
      </c>
      <c r="E634" s="160">
        <v>0</v>
      </c>
      <c r="F634" s="160">
        <v>0</v>
      </c>
      <c r="G634" s="160">
        <v>0</v>
      </c>
      <c r="H634" s="160">
        <v>0</v>
      </c>
      <c r="I634" s="160">
        <v>0</v>
      </c>
      <c r="J634" s="160">
        <v>0</v>
      </c>
      <c r="K634" s="161">
        <v>0</v>
      </c>
      <c r="L634" s="162">
        <v>0</v>
      </c>
      <c r="M634" s="169">
        <v>0</v>
      </c>
      <c r="N634" s="163">
        <v>0</v>
      </c>
      <c r="O634" s="170"/>
    </row>
    <row r="635" spans="1:15" x14ac:dyDescent="0.2">
      <c r="A635" s="170"/>
      <c r="B635" s="170"/>
      <c r="C635" s="170"/>
      <c r="D635" s="170"/>
      <c r="E635" s="170"/>
      <c r="F635" s="170"/>
      <c r="G635" s="170"/>
      <c r="H635" s="170"/>
      <c r="I635" s="170"/>
      <c r="J635" s="170"/>
      <c r="K635" s="170"/>
      <c r="L635" s="171"/>
      <c r="M635" s="171"/>
      <c r="N635" s="171"/>
      <c r="O635" s="170"/>
    </row>
    <row r="636" spans="1:15" x14ac:dyDescent="0.2">
      <c r="A636" s="157" t="s">
        <v>42</v>
      </c>
      <c r="B636" s="158"/>
      <c r="C636" s="159">
        <v>210</v>
      </c>
      <c r="D636" s="160">
        <v>18.645</v>
      </c>
      <c r="E636" s="160">
        <v>223445</v>
      </c>
      <c r="F636" s="160">
        <v>2178058</v>
      </c>
      <c r="G636" s="160">
        <v>13.917740000000002</v>
      </c>
      <c r="H636" s="160">
        <v>174500.74</v>
      </c>
      <c r="I636" s="160">
        <v>1715031.5200000003</v>
      </c>
      <c r="J636" s="160">
        <v>0</v>
      </c>
      <c r="K636" s="161">
        <v>948.43319966983165</v>
      </c>
      <c r="L636" s="162">
        <v>30968.46</v>
      </c>
      <c r="M636" s="169">
        <v>77664</v>
      </c>
      <c r="N636" s="163">
        <v>108632.46</v>
      </c>
      <c r="O636" s="170"/>
    </row>
    <row r="637" spans="1:15" x14ac:dyDescent="0.2">
      <c r="A637" s="172"/>
      <c r="B637" s="170"/>
      <c r="C637" s="170"/>
      <c r="D637" s="170"/>
      <c r="E637" s="170"/>
      <c r="F637" s="170"/>
      <c r="G637" s="170"/>
      <c r="H637" s="170"/>
      <c r="I637" s="170"/>
      <c r="J637" s="170"/>
      <c r="K637" s="170"/>
      <c r="L637" s="170"/>
      <c r="M637" s="170"/>
      <c r="N637" s="170"/>
      <c r="O637" s="170"/>
    </row>
    <row r="638" spans="1:15" x14ac:dyDescent="0.2">
      <c r="A638" s="173" t="s">
        <v>85</v>
      </c>
      <c r="B638" s="174" t="s">
        <v>84</v>
      </c>
      <c r="C638" s="175">
        <v>1.4531707646362408</v>
      </c>
      <c r="D638" s="176"/>
      <c r="E638" s="170"/>
      <c r="F638" s="170"/>
      <c r="G638" s="170"/>
      <c r="H638" s="170"/>
      <c r="I638" s="170"/>
      <c r="J638" s="170"/>
      <c r="K638" s="170"/>
      <c r="L638" s="170"/>
      <c r="M638" s="170"/>
      <c r="N638" s="170"/>
      <c r="O638" s="170"/>
    </row>
    <row r="639" spans="1:15" x14ac:dyDescent="0.2">
      <c r="A639" s="177"/>
      <c r="B639" s="178" t="s">
        <v>76</v>
      </c>
      <c r="C639" s="179">
        <v>2.1041962503988336</v>
      </c>
      <c r="D639" s="176"/>
      <c r="E639" s="170"/>
      <c r="F639" s="170"/>
      <c r="G639" s="170"/>
      <c r="H639" s="170"/>
      <c r="I639" s="170"/>
      <c r="J639" s="170"/>
      <c r="K639" s="170"/>
      <c r="L639" s="170"/>
      <c r="M639" s="170"/>
      <c r="N639" s="170"/>
      <c r="O639" s="170"/>
    </row>
    <row r="640" spans="1:15" x14ac:dyDescent="0.2">
      <c r="A640" s="180" t="s">
        <v>132</v>
      </c>
      <c r="B640" s="170"/>
      <c r="C640" s="170"/>
      <c r="D640" s="170"/>
      <c r="E640" s="170"/>
      <c r="F640" s="170"/>
      <c r="G640" s="170"/>
      <c r="H640" s="170"/>
      <c r="I640" s="170"/>
      <c r="J640" s="170"/>
      <c r="K640" s="170"/>
      <c r="L640" s="170"/>
      <c r="M640" s="170"/>
      <c r="N640" s="170"/>
      <c r="O640" s="170"/>
    </row>
    <row r="641" spans="1:15" x14ac:dyDescent="0.2">
      <c r="A641" s="396" t="s">
        <v>138</v>
      </c>
      <c r="B641" s="374"/>
      <c r="C641" s="397" t="s">
        <v>36</v>
      </c>
      <c r="D641" s="398"/>
      <c r="E641" s="398"/>
      <c r="F641" s="398"/>
      <c r="G641" s="398"/>
      <c r="H641" s="398"/>
      <c r="I641" s="398"/>
      <c r="J641" s="398"/>
      <c r="K641" s="396"/>
      <c r="L641" s="399" t="s">
        <v>0</v>
      </c>
      <c r="M641" s="400"/>
      <c r="N641" s="400"/>
      <c r="O641" s="400"/>
    </row>
    <row r="642" spans="1:15" ht="51" x14ac:dyDescent="0.2">
      <c r="A642" s="376" t="s">
        <v>37</v>
      </c>
      <c r="B642" s="376" t="s">
        <v>1</v>
      </c>
      <c r="C642" s="376" t="s">
        <v>38</v>
      </c>
      <c r="D642" s="377" t="s">
        <v>98</v>
      </c>
      <c r="E642" s="377" t="s">
        <v>91</v>
      </c>
      <c r="F642" s="377" t="s">
        <v>92</v>
      </c>
      <c r="G642" s="377" t="s">
        <v>93</v>
      </c>
      <c r="H642" s="377" t="s">
        <v>94</v>
      </c>
      <c r="I642" s="377" t="s">
        <v>95</v>
      </c>
      <c r="J642" s="377" t="s">
        <v>96</v>
      </c>
      <c r="K642" s="377" t="s">
        <v>43</v>
      </c>
      <c r="L642" s="376" t="s">
        <v>5</v>
      </c>
      <c r="M642" s="287" t="s">
        <v>6</v>
      </c>
      <c r="N642" s="378" t="s">
        <v>7</v>
      </c>
      <c r="O642" s="378" t="s">
        <v>82</v>
      </c>
    </row>
    <row r="643" spans="1:15" x14ac:dyDescent="0.2">
      <c r="A643" s="145" t="s">
        <v>20</v>
      </c>
      <c r="B643" s="146" t="s">
        <v>21</v>
      </c>
      <c r="C643" s="147">
        <v>0</v>
      </c>
      <c r="D643" s="148">
        <v>0</v>
      </c>
      <c r="E643" s="148">
        <v>0</v>
      </c>
      <c r="F643" s="148">
        <v>0</v>
      </c>
      <c r="G643" s="148">
        <v>0</v>
      </c>
      <c r="H643" s="148">
        <v>0</v>
      </c>
      <c r="I643" s="148">
        <v>0</v>
      </c>
      <c r="J643" s="148">
        <v>0</v>
      </c>
      <c r="K643" s="148">
        <v>0</v>
      </c>
      <c r="L643" s="149">
        <v>0</v>
      </c>
      <c r="M643" s="150">
        <v>0</v>
      </c>
      <c r="N643" s="151">
        <v>0</v>
      </c>
      <c r="O643" s="152">
        <v>0</v>
      </c>
    </row>
    <row r="644" spans="1:15" x14ac:dyDescent="0.2">
      <c r="A644" s="153" t="s">
        <v>123</v>
      </c>
      <c r="B644" s="146" t="s">
        <v>124</v>
      </c>
      <c r="C644" s="147">
        <v>1</v>
      </c>
      <c r="D644" s="148">
        <v>0</v>
      </c>
      <c r="E644" s="148">
        <v>0</v>
      </c>
      <c r="F644" s="148">
        <v>0</v>
      </c>
      <c r="G644" s="148">
        <v>0</v>
      </c>
      <c r="H644" s="148">
        <v>0</v>
      </c>
      <c r="I644" s="148">
        <v>0</v>
      </c>
      <c r="J644" s="148">
        <v>0</v>
      </c>
      <c r="K644" s="148">
        <v>0</v>
      </c>
      <c r="L644" s="149">
        <v>0</v>
      </c>
      <c r="M644" s="150">
        <v>1896.19</v>
      </c>
      <c r="N644" s="154">
        <v>1896.19</v>
      </c>
      <c r="O644" s="155">
        <v>0</v>
      </c>
    </row>
    <row r="645" spans="1:15" x14ac:dyDescent="0.2">
      <c r="A645" s="153" t="s">
        <v>39</v>
      </c>
      <c r="B645" s="146" t="s">
        <v>44</v>
      </c>
      <c r="C645" s="147">
        <v>2</v>
      </c>
      <c r="D645" s="148">
        <v>1699</v>
      </c>
      <c r="E645" s="148">
        <v>2943902</v>
      </c>
      <c r="F645" s="148">
        <v>58878040</v>
      </c>
      <c r="G645" s="148">
        <v>1699</v>
      </c>
      <c r="H645" s="148">
        <v>2943902</v>
      </c>
      <c r="I645" s="148">
        <v>58878040</v>
      </c>
      <c r="J645" s="148">
        <v>0</v>
      </c>
      <c r="K645" s="148">
        <v>35051.828626532064</v>
      </c>
      <c r="L645" s="149">
        <v>3079155.1</v>
      </c>
      <c r="M645" s="150">
        <v>90114.17</v>
      </c>
      <c r="N645" s="154">
        <v>3169269.27</v>
      </c>
      <c r="O645" s="155">
        <v>0.09</v>
      </c>
    </row>
    <row r="646" spans="1:15" x14ac:dyDescent="0.2">
      <c r="A646" s="153" t="s">
        <v>10</v>
      </c>
      <c r="B646" s="146" t="s">
        <v>25</v>
      </c>
      <c r="C646" s="147">
        <v>3563</v>
      </c>
      <c r="D646" s="148">
        <v>908.30800000000011</v>
      </c>
      <c r="E646" s="148">
        <v>7558893.4995719995</v>
      </c>
      <c r="F646" s="148">
        <v>47230269.496147998</v>
      </c>
      <c r="G646" s="148">
        <v>908.30800000000011</v>
      </c>
      <c r="H646" s="148">
        <v>7558893.4995719995</v>
      </c>
      <c r="I646" s="148">
        <v>47230269.496147998</v>
      </c>
      <c r="J646" s="148">
        <v>0</v>
      </c>
      <c r="K646" s="148">
        <v>30471.659641009759</v>
      </c>
      <c r="L646" s="149">
        <v>684019.68</v>
      </c>
      <c r="M646" s="150">
        <v>3200312.24</v>
      </c>
      <c r="N646" s="154">
        <v>3884331.92</v>
      </c>
      <c r="O646" s="155">
        <v>0.1</v>
      </c>
    </row>
    <row r="647" spans="1:15" x14ac:dyDescent="0.2">
      <c r="A647" s="153" t="s">
        <v>20</v>
      </c>
      <c r="B647" s="146" t="s">
        <v>22</v>
      </c>
      <c r="C647" s="147">
        <v>0</v>
      </c>
      <c r="D647" s="148">
        <v>0</v>
      </c>
      <c r="E647" s="148">
        <v>0</v>
      </c>
      <c r="F647" s="148">
        <v>0</v>
      </c>
      <c r="G647" s="148">
        <v>0</v>
      </c>
      <c r="H647" s="148">
        <v>0</v>
      </c>
      <c r="I647" s="148">
        <v>0</v>
      </c>
      <c r="J647" s="148">
        <v>0</v>
      </c>
      <c r="K647" s="148">
        <v>0</v>
      </c>
      <c r="L647" s="149">
        <v>0</v>
      </c>
      <c r="M647" s="150">
        <v>0</v>
      </c>
      <c r="N647" s="154">
        <v>0</v>
      </c>
      <c r="O647" s="155">
        <v>0</v>
      </c>
    </row>
    <row r="648" spans="1:15" x14ac:dyDescent="0.2">
      <c r="A648" s="153" t="s">
        <v>23</v>
      </c>
      <c r="B648" s="146" t="s">
        <v>24</v>
      </c>
      <c r="C648" s="147">
        <v>239</v>
      </c>
      <c r="D648" s="148">
        <v>0.54200000000000004</v>
      </c>
      <c r="E648" s="148">
        <v>20534.585211559999</v>
      </c>
      <c r="F648" s="148">
        <v>140022.09648092001</v>
      </c>
      <c r="G648" s="148">
        <v>0.54200000000000004</v>
      </c>
      <c r="H648" s="148">
        <v>20534.585211559999</v>
      </c>
      <c r="I648" s="148">
        <v>140022.09648092001</v>
      </c>
      <c r="J648" s="148">
        <v>0</v>
      </c>
      <c r="K648" s="148">
        <v>79.032042207603837</v>
      </c>
      <c r="L648" s="149">
        <v>2790</v>
      </c>
      <c r="M648" s="150">
        <v>12662.19</v>
      </c>
      <c r="N648" s="154">
        <v>15452.19</v>
      </c>
      <c r="O648" s="155">
        <v>0.13</v>
      </c>
    </row>
    <row r="649" spans="1:15" x14ac:dyDescent="0.2">
      <c r="A649" s="153" t="s">
        <v>10</v>
      </c>
      <c r="B649" s="146" t="s">
        <v>26</v>
      </c>
      <c r="C649" s="147">
        <v>0</v>
      </c>
      <c r="D649" s="148">
        <v>0</v>
      </c>
      <c r="E649" s="148">
        <v>0</v>
      </c>
      <c r="F649" s="148">
        <v>0</v>
      </c>
      <c r="G649" s="148">
        <v>0</v>
      </c>
      <c r="H649" s="148">
        <v>0</v>
      </c>
      <c r="I649" s="148">
        <v>0</v>
      </c>
      <c r="J649" s="148">
        <v>0</v>
      </c>
      <c r="K649" s="148">
        <v>0</v>
      </c>
      <c r="L649" s="149">
        <v>0</v>
      </c>
      <c r="M649" s="150">
        <v>0</v>
      </c>
      <c r="N649" s="154">
        <v>0</v>
      </c>
      <c r="O649" s="155">
        <v>0</v>
      </c>
    </row>
    <row r="650" spans="1:15" x14ac:dyDescent="0.2">
      <c r="A650" s="153" t="s">
        <v>14</v>
      </c>
      <c r="B650" s="146" t="s">
        <v>28</v>
      </c>
      <c r="C650" s="147">
        <v>757</v>
      </c>
      <c r="D650" s="148">
        <v>0</v>
      </c>
      <c r="E650" s="148">
        <v>48383524.086564057</v>
      </c>
      <c r="F650" s="148">
        <v>725752861.29846084</v>
      </c>
      <c r="G650" s="148">
        <v>0</v>
      </c>
      <c r="H650" s="148">
        <v>48383524.086564057</v>
      </c>
      <c r="I650" s="148">
        <v>725752861.29846084</v>
      </c>
      <c r="J650" s="148">
        <v>0</v>
      </c>
      <c r="K650" s="148">
        <v>411654.92788523278</v>
      </c>
      <c r="L650" s="149">
        <v>18015195.359999999</v>
      </c>
      <c r="M650" s="150">
        <v>1285984.03</v>
      </c>
      <c r="N650" s="154">
        <v>19301179.390000001</v>
      </c>
      <c r="O650" s="155">
        <v>0.04</v>
      </c>
    </row>
    <row r="651" spans="1:15" x14ac:dyDescent="0.2">
      <c r="A651" s="153" t="s">
        <v>29</v>
      </c>
      <c r="B651" s="146" t="s">
        <v>30</v>
      </c>
      <c r="C651" s="147">
        <v>11874</v>
      </c>
      <c r="D651" s="148">
        <v>3122.6480000000001</v>
      </c>
      <c r="E651" s="148">
        <v>9912896</v>
      </c>
      <c r="F651" s="148">
        <v>99128960</v>
      </c>
      <c r="G651" s="148">
        <v>3122.6480000000001</v>
      </c>
      <c r="H651" s="148">
        <v>9912896</v>
      </c>
      <c r="I651" s="148">
        <v>99128960</v>
      </c>
      <c r="J651" s="148">
        <v>0</v>
      </c>
      <c r="K651" s="148">
        <v>59203.384739653833</v>
      </c>
      <c r="L651" s="149">
        <v>5647945.4800000004</v>
      </c>
      <c r="M651" s="150">
        <v>1024065.12</v>
      </c>
      <c r="N651" s="154">
        <v>6672010.5999999996</v>
      </c>
      <c r="O651" s="155">
        <v>0.09</v>
      </c>
    </row>
    <row r="652" spans="1:15" x14ac:dyDescent="0.2">
      <c r="A652" s="153" t="s">
        <v>18</v>
      </c>
      <c r="B652" s="146" t="s">
        <v>31</v>
      </c>
      <c r="C652" s="147">
        <v>6592</v>
      </c>
      <c r="D652" s="148">
        <v>1343.6410000000001</v>
      </c>
      <c r="E652" s="148">
        <v>8787876.3394127991</v>
      </c>
      <c r="F652" s="148">
        <v>46009534.751779199</v>
      </c>
      <c r="G652" s="148">
        <v>1343.6410000000001</v>
      </c>
      <c r="H652" s="148">
        <v>8787876.3394127991</v>
      </c>
      <c r="I652" s="148">
        <v>46009534.751779199</v>
      </c>
      <c r="J652" s="148">
        <v>0</v>
      </c>
      <c r="K652" s="148">
        <v>25968.954785292164</v>
      </c>
      <c r="L652" s="149">
        <v>365895</v>
      </c>
      <c r="M652" s="150">
        <v>433062.39</v>
      </c>
      <c r="N652" s="154">
        <v>798957.39</v>
      </c>
      <c r="O652" s="155">
        <v>0.02</v>
      </c>
    </row>
    <row r="653" spans="1:15" x14ac:dyDescent="0.2">
      <c r="A653" s="153" t="s">
        <v>10</v>
      </c>
      <c r="B653" s="146" t="s">
        <v>27</v>
      </c>
      <c r="C653" s="147">
        <v>2131065</v>
      </c>
      <c r="D653" s="148">
        <v>1704.8512000000001</v>
      </c>
      <c r="E653" s="148">
        <v>11310762.76</v>
      </c>
      <c r="F653" s="148">
        <v>339170603.19999999</v>
      </c>
      <c r="G653" s="148">
        <v>1704.8512000000001</v>
      </c>
      <c r="H653" s="148">
        <v>11310762.76</v>
      </c>
      <c r="I653" s="148">
        <v>339170603.19999999</v>
      </c>
      <c r="J653" s="148">
        <v>0</v>
      </c>
      <c r="K653" s="148">
        <v>201918.23400581794</v>
      </c>
      <c r="L653" s="149">
        <v>2789473.55</v>
      </c>
      <c r="M653" s="150">
        <v>607278.68999999994</v>
      </c>
      <c r="N653" s="154">
        <v>3396752.24</v>
      </c>
      <c r="O653" s="155">
        <v>0.02</v>
      </c>
    </row>
    <row r="654" spans="1:15" x14ac:dyDescent="0.2">
      <c r="A654" s="153" t="s">
        <v>33</v>
      </c>
      <c r="B654" s="146" t="s">
        <v>34</v>
      </c>
      <c r="C654" s="147">
        <v>0</v>
      </c>
      <c r="D654" s="148">
        <v>0</v>
      </c>
      <c r="E654" s="148">
        <v>0</v>
      </c>
      <c r="F654" s="148">
        <v>0</v>
      </c>
      <c r="G654" s="148">
        <v>0</v>
      </c>
      <c r="H654" s="148">
        <v>0</v>
      </c>
      <c r="I654" s="148">
        <v>0</v>
      </c>
      <c r="J654" s="148">
        <v>0</v>
      </c>
      <c r="K654" s="148">
        <v>0</v>
      </c>
      <c r="L654" s="149">
        <v>0</v>
      </c>
      <c r="M654" s="150">
        <v>0</v>
      </c>
      <c r="N654" s="154">
        <v>0</v>
      </c>
      <c r="O654" s="155">
        <v>0</v>
      </c>
    </row>
    <row r="655" spans="1:15" x14ac:dyDescent="0.2">
      <c r="A655" s="153" t="s">
        <v>123</v>
      </c>
      <c r="B655" s="146" t="s">
        <v>125</v>
      </c>
      <c r="C655" s="147">
        <v>0</v>
      </c>
      <c r="D655" s="148">
        <v>0</v>
      </c>
      <c r="E655" s="148">
        <v>0</v>
      </c>
      <c r="F655" s="148">
        <v>0</v>
      </c>
      <c r="G655" s="148">
        <v>0</v>
      </c>
      <c r="H655" s="148">
        <v>0</v>
      </c>
      <c r="I655" s="148">
        <v>0</v>
      </c>
      <c r="J655" s="148">
        <v>0</v>
      </c>
      <c r="K655" s="148">
        <v>0</v>
      </c>
      <c r="L655" s="149">
        <v>0</v>
      </c>
      <c r="M655" s="150">
        <v>0</v>
      </c>
      <c r="N655" s="154">
        <v>0</v>
      </c>
      <c r="O655" s="155">
        <v>0</v>
      </c>
    </row>
    <row r="656" spans="1:15" x14ac:dyDescent="0.2">
      <c r="A656" s="153" t="s">
        <v>39</v>
      </c>
      <c r="B656" s="146" t="s">
        <v>88</v>
      </c>
      <c r="C656" s="147">
        <v>5</v>
      </c>
      <c r="D656" s="148">
        <v>7130</v>
      </c>
      <c r="E656" s="148">
        <v>40371658</v>
      </c>
      <c r="F656" s="148">
        <v>574531119</v>
      </c>
      <c r="G656" s="148">
        <v>7130</v>
      </c>
      <c r="H656" s="148">
        <v>40371658</v>
      </c>
      <c r="I656" s="148">
        <v>574531119</v>
      </c>
      <c r="J656" s="148">
        <v>0</v>
      </c>
      <c r="K656" s="148">
        <v>348953.19751673646</v>
      </c>
      <c r="L656" s="149">
        <v>11392661.300000001</v>
      </c>
      <c r="M656" s="150">
        <v>4800802.8600000003</v>
      </c>
      <c r="N656" s="154">
        <v>16193464.16</v>
      </c>
      <c r="O656" s="155">
        <v>0.04</v>
      </c>
    </row>
    <row r="657" spans="1:15" x14ac:dyDescent="0.2">
      <c r="A657" s="153" t="s">
        <v>8</v>
      </c>
      <c r="B657" s="146" t="s">
        <v>9</v>
      </c>
      <c r="C657" s="147">
        <v>14</v>
      </c>
      <c r="D657" s="148">
        <v>23.625599999999999</v>
      </c>
      <c r="E657" s="148">
        <v>116759</v>
      </c>
      <c r="F657" s="148">
        <v>1388588</v>
      </c>
      <c r="G657" s="148">
        <v>23.625599999999999</v>
      </c>
      <c r="H657" s="148">
        <v>116759</v>
      </c>
      <c r="I657" s="148">
        <v>1388588</v>
      </c>
      <c r="J657" s="148">
        <v>0</v>
      </c>
      <c r="K657" s="148">
        <v>773.89115918894618</v>
      </c>
      <c r="L657" s="149">
        <v>11150</v>
      </c>
      <c r="M657" s="150">
        <v>52074.53</v>
      </c>
      <c r="N657" s="154">
        <v>63224.53</v>
      </c>
      <c r="O657" s="155">
        <v>0.06</v>
      </c>
    </row>
    <row r="658" spans="1:15" x14ac:dyDescent="0.2">
      <c r="A658" s="153" t="s">
        <v>10</v>
      </c>
      <c r="B658" s="146" t="s">
        <v>11</v>
      </c>
      <c r="C658" s="147">
        <v>43</v>
      </c>
      <c r="D658" s="148">
        <v>4795.7640000000001</v>
      </c>
      <c r="E658" s="148">
        <v>10550805</v>
      </c>
      <c r="F658" s="148">
        <v>158262075</v>
      </c>
      <c r="G658" s="148">
        <v>4795.7640000000001</v>
      </c>
      <c r="H658" s="148">
        <v>10550805</v>
      </c>
      <c r="I658" s="148">
        <v>158262075</v>
      </c>
      <c r="J658" s="148">
        <v>0</v>
      </c>
      <c r="K658" s="148">
        <v>101232.9129882428</v>
      </c>
      <c r="L658" s="149">
        <v>2036677.93</v>
      </c>
      <c r="M658" s="150">
        <v>636285.87</v>
      </c>
      <c r="N658" s="154">
        <v>2672963.7999999998</v>
      </c>
      <c r="O658" s="155">
        <v>0.02</v>
      </c>
    </row>
    <row r="659" spans="1:15" x14ac:dyDescent="0.2">
      <c r="A659" s="153" t="s">
        <v>10</v>
      </c>
      <c r="B659" s="146" t="s">
        <v>12</v>
      </c>
      <c r="C659" s="147">
        <v>0</v>
      </c>
      <c r="D659" s="148">
        <v>0</v>
      </c>
      <c r="E659" s="148">
        <v>0</v>
      </c>
      <c r="F659" s="148">
        <v>0</v>
      </c>
      <c r="G659" s="148">
        <v>0</v>
      </c>
      <c r="H659" s="148">
        <v>0</v>
      </c>
      <c r="I659" s="148">
        <v>0</v>
      </c>
      <c r="J659" s="148">
        <v>0</v>
      </c>
      <c r="K659" s="148">
        <v>0</v>
      </c>
      <c r="L659" s="149">
        <v>0</v>
      </c>
      <c r="M659" s="150">
        <v>0</v>
      </c>
      <c r="N659" s="154">
        <v>0</v>
      </c>
      <c r="O659" s="155">
        <v>0</v>
      </c>
    </row>
    <row r="660" spans="1:15" x14ac:dyDescent="0.2">
      <c r="A660" s="153" t="s">
        <v>14</v>
      </c>
      <c r="B660" s="146" t="s">
        <v>15</v>
      </c>
      <c r="C660" s="147">
        <v>2</v>
      </c>
      <c r="D660" s="148">
        <v>7447</v>
      </c>
      <c r="E660" s="148">
        <v>102575366</v>
      </c>
      <c r="F660" s="148">
        <v>1538630490</v>
      </c>
      <c r="G660" s="148">
        <v>7447</v>
      </c>
      <c r="H660" s="148">
        <v>102575366</v>
      </c>
      <c r="I660" s="148">
        <v>1538630490</v>
      </c>
      <c r="J660" s="148">
        <v>0</v>
      </c>
      <c r="K660" s="148">
        <v>911291.28287499538</v>
      </c>
      <c r="L660" s="149">
        <v>46801172.670000002</v>
      </c>
      <c r="M660" s="150">
        <v>5441138.0499999998</v>
      </c>
      <c r="N660" s="154">
        <v>52242310.719999999</v>
      </c>
      <c r="O660" s="155">
        <v>0.05</v>
      </c>
    </row>
    <row r="661" spans="1:15" x14ac:dyDescent="0.2">
      <c r="A661" s="153" t="s">
        <v>8</v>
      </c>
      <c r="B661" s="146" t="s">
        <v>16</v>
      </c>
      <c r="C661" s="147">
        <v>0</v>
      </c>
      <c r="D661" s="148">
        <v>0</v>
      </c>
      <c r="E661" s="148">
        <v>0</v>
      </c>
      <c r="F661" s="148">
        <v>0</v>
      </c>
      <c r="G661" s="148">
        <v>0</v>
      </c>
      <c r="H661" s="148">
        <v>0</v>
      </c>
      <c r="I661" s="148">
        <v>0</v>
      </c>
      <c r="J661" s="148">
        <v>0</v>
      </c>
      <c r="K661" s="148">
        <v>0</v>
      </c>
      <c r="L661" s="149">
        <v>0</v>
      </c>
      <c r="M661" s="150">
        <v>0</v>
      </c>
      <c r="N661" s="154">
        <v>0</v>
      </c>
      <c r="O661" s="155">
        <v>0</v>
      </c>
    </row>
    <row r="662" spans="1:15" x14ac:dyDescent="0.2">
      <c r="A662" s="153" t="s">
        <v>8</v>
      </c>
      <c r="B662" s="146" t="s">
        <v>87</v>
      </c>
      <c r="C662" s="147">
        <v>23</v>
      </c>
      <c r="D662" s="148">
        <v>5.0590000000000002</v>
      </c>
      <c r="E662" s="148">
        <v>49209</v>
      </c>
      <c r="F662" s="148">
        <v>492090</v>
      </c>
      <c r="G662" s="148">
        <v>5.0590000000000002</v>
      </c>
      <c r="H662" s="148">
        <v>49209</v>
      </c>
      <c r="I662" s="148">
        <v>492090</v>
      </c>
      <c r="J662" s="148">
        <v>0</v>
      </c>
      <c r="K662" s="148">
        <v>274.25276649754176</v>
      </c>
      <c r="L662" s="149">
        <v>6900</v>
      </c>
      <c r="M662" s="150">
        <v>18709.71</v>
      </c>
      <c r="N662" s="154">
        <v>25609.71</v>
      </c>
      <c r="O662" s="155">
        <v>7.0000000000000007E-2</v>
      </c>
    </row>
    <row r="663" spans="1:15" x14ac:dyDescent="0.2">
      <c r="A663" s="153" t="s">
        <v>8</v>
      </c>
      <c r="B663" s="146" t="s">
        <v>17</v>
      </c>
      <c r="C663" s="147">
        <v>2</v>
      </c>
      <c r="D663" s="148">
        <v>0</v>
      </c>
      <c r="E663" s="148">
        <v>49529464</v>
      </c>
      <c r="F663" s="148">
        <v>723680562</v>
      </c>
      <c r="G663" s="148">
        <v>0</v>
      </c>
      <c r="H663" s="148">
        <v>49529464</v>
      </c>
      <c r="I663" s="148">
        <v>723680562</v>
      </c>
      <c r="J663" s="148">
        <v>0</v>
      </c>
      <c r="K663" s="148">
        <v>443830.58621871949</v>
      </c>
      <c r="L663" s="149">
        <v>0</v>
      </c>
      <c r="M663" s="150">
        <v>795437.14</v>
      </c>
      <c r="N663" s="154">
        <v>795437.14</v>
      </c>
      <c r="O663" s="155">
        <v>0</v>
      </c>
    </row>
    <row r="664" spans="1:15" x14ac:dyDescent="0.2">
      <c r="A664" s="153" t="s">
        <v>18</v>
      </c>
      <c r="B664" s="146" t="s">
        <v>19</v>
      </c>
      <c r="C664" s="147">
        <v>108</v>
      </c>
      <c r="D664" s="148">
        <v>9610.0469939999984</v>
      </c>
      <c r="E664" s="148">
        <v>108826</v>
      </c>
      <c r="F664" s="148">
        <v>1305912</v>
      </c>
      <c r="G664" s="148">
        <v>9610.0469939999984</v>
      </c>
      <c r="H664" s="148">
        <v>108826</v>
      </c>
      <c r="I664" s="148">
        <v>1305912</v>
      </c>
      <c r="J664" s="148">
        <v>0</v>
      </c>
      <c r="K664" s="148">
        <v>727.81397468417924</v>
      </c>
      <c r="L664" s="149">
        <v>18500</v>
      </c>
      <c r="M664" s="150">
        <v>48942.03</v>
      </c>
      <c r="N664" s="154">
        <v>67442.03</v>
      </c>
      <c r="O664" s="155">
        <v>7.0000000000000007E-2</v>
      </c>
    </row>
    <row r="665" spans="1:15" x14ac:dyDescent="0.2">
      <c r="A665" s="153" t="s">
        <v>10</v>
      </c>
      <c r="B665" s="146" t="s">
        <v>13</v>
      </c>
      <c r="C665" s="147">
        <v>0</v>
      </c>
      <c r="D665" s="148">
        <v>0</v>
      </c>
      <c r="E665" s="148">
        <v>0</v>
      </c>
      <c r="F665" s="148">
        <v>0</v>
      </c>
      <c r="G665" s="148">
        <v>0</v>
      </c>
      <c r="H665" s="148">
        <v>0</v>
      </c>
      <c r="I665" s="148">
        <v>0</v>
      </c>
      <c r="J665" s="148">
        <v>0</v>
      </c>
      <c r="K665" s="148">
        <v>0</v>
      </c>
      <c r="L665" s="149">
        <v>0</v>
      </c>
      <c r="M665" s="150">
        <v>0</v>
      </c>
      <c r="N665" s="154">
        <v>0</v>
      </c>
      <c r="O665" s="155">
        <v>0</v>
      </c>
    </row>
    <row r="666" spans="1:15" x14ac:dyDescent="0.2">
      <c r="A666" s="153" t="s">
        <v>33</v>
      </c>
      <c r="B666" s="146" t="s">
        <v>136</v>
      </c>
      <c r="C666" s="147">
        <v>0</v>
      </c>
      <c r="D666" s="148">
        <v>0</v>
      </c>
      <c r="E666" s="148">
        <v>0</v>
      </c>
      <c r="F666" s="148">
        <v>0</v>
      </c>
      <c r="G666" s="148">
        <v>0</v>
      </c>
      <c r="H666" s="148">
        <v>0</v>
      </c>
      <c r="I666" s="148">
        <v>0</v>
      </c>
      <c r="J666" s="148">
        <v>0</v>
      </c>
      <c r="K666" s="148">
        <v>0</v>
      </c>
      <c r="L666" s="149">
        <v>0</v>
      </c>
      <c r="M666" s="150">
        <v>0</v>
      </c>
      <c r="N666" s="154">
        <v>0</v>
      </c>
      <c r="O666" s="155">
        <v>0</v>
      </c>
    </row>
    <row r="667" spans="1:15" x14ac:dyDescent="0.2">
      <c r="A667" s="156" t="s">
        <v>130</v>
      </c>
      <c r="B667" s="146" t="s">
        <v>130</v>
      </c>
      <c r="C667" s="147">
        <v>0</v>
      </c>
      <c r="D667" s="148">
        <v>0</v>
      </c>
      <c r="E667" s="148">
        <v>0</v>
      </c>
      <c r="F667" s="148">
        <v>0</v>
      </c>
      <c r="G667" s="148">
        <v>0</v>
      </c>
      <c r="H667" s="148">
        <v>0</v>
      </c>
      <c r="I667" s="148">
        <v>0</v>
      </c>
      <c r="J667" s="148">
        <v>0</v>
      </c>
      <c r="K667" s="148">
        <v>0</v>
      </c>
      <c r="L667" s="149">
        <v>0</v>
      </c>
      <c r="M667" s="150">
        <v>0</v>
      </c>
      <c r="N667" s="154">
        <v>0</v>
      </c>
      <c r="O667" s="155">
        <v>0</v>
      </c>
    </row>
    <row r="668" spans="1:15" x14ac:dyDescent="0.2">
      <c r="A668" s="156" t="s">
        <v>131</v>
      </c>
      <c r="B668" s="146" t="s">
        <v>131</v>
      </c>
      <c r="C668" s="147">
        <v>0</v>
      </c>
      <c r="D668" s="148">
        <v>0</v>
      </c>
      <c r="E668" s="148">
        <v>0</v>
      </c>
      <c r="F668" s="148">
        <v>0</v>
      </c>
      <c r="G668" s="148">
        <v>0</v>
      </c>
      <c r="H668" s="148">
        <v>0</v>
      </c>
      <c r="I668" s="148">
        <v>0</v>
      </c>
      <c r="J668" s="148">
        <v>0</v>
      </c>
      <c r="K668" s="148">
        <v>0</v>
      </c>
      <c r="L668" s="149">
        <v>0</v>
      </c>
      <c r="M668" s="150">
        <v>0</v>
      </c>
      <c r="N668" s="154">
        <v>0</v>
      </c>
      <c r="O668" s="155">
        <v>0</v>
      </c>
    </row>
    <row r="669" spans="1:15" x14ac:dyDescent="0.2">
      <c r="A669" s="153" t="s">
        <v>32</v>
      </c>
      <c r="B669" s="146" t="s">
        <v>32</v>
      </c>
      <c r="C669" s="147">
        <v>0</v>
      </c>
      <c r="D669" s="148">
        <v>0</v>
      </c>
      <c r="E669" s="148">
        <v>0</v>
      </c>
      <c r="F669" s="148">
        <v>0</v>
      </c>
      <c r="G669" s="148">
        <v>0</v>
      </c>
      <c r="H669" s="148">
        <v>0</v>
      </c>
      <c r="I669" s="148">
        <v>0</v>
      </c>
      <c r="J669" s="148">
        <v>0</v>
      </c>
      <c r="K669" s="148">
        <v>0</v>
      </c>
      <c r="L669" s="149">
        <v>0</v>
      </c>
      <c r="M669" s="150">
        <v>0</v>
      </c>
      <c r="N669" s="154">
        <v>0</v>
      </c>
      <c r="O669" s="155">
        <v>0</v>
      </c>
    </row>
    <row r="670" spans="1:15" x14ac:dyDescent="0.2">
      <c r="A670" s="157" t="s">
        <v>40</v>
      </c>
      <c r="B670" s="158"/>
      <c r="C670" s="159">
        <v>2154290</v>
      </c>
      <c r="D670" s="160">
        <v>37790.485794</v>
      </c>
      <c r="E670" s="160">
        <v>292220476.27076042</v>
      </c>
      <c r="F670" s="160">
        <v>4314601126.8428688</v>
      </c>
      <c r="G670" s="160">
        <v>37790.485794</v>
      </c>
      <c r="H670" s="160">
        <v>292220476.27076042</v>
      </c>
      <c r="I670" s="160">
        <v>4314601126.8428688</v>
      </c>
      <c r="J670" s="160">
        <v>0</v>
      </c>
      <c r="K670" s="161">
        <v>2571431.9592248104</v>
      </c>
      <c r="L670" s="162">
        <v>90851536.069999993</v>
      </c>
      <c r="M670" s="162">
        <v>18448765.199999999</v>
      </c>
      <c r="N670" s="163">
        <v>109300301.27</v>
      </c>
      <c r="O670" s="164">
        <v>0.04</v>
      </c>
    </row>
    <row r="671" spans="1:15" x14ac:dyDescent="0.2">
      <c r="A671" s="165"/>
      <c r="B671" s="165"/>
      <c r="C671" s="166"/>
      <c r="D671" s="166"/>
      <c r="E671" s="166"/>
      <c r="F671" s="166"/>
      <c r="G671" s="166"/>
      <c r="H671" s="166"/>
      <c r="I671" s="166"/>
      <c r="J671" s="166"/>
      <c r="K671" s="166"/>
      <c r="L671" s="167"/>
      <c r="M671" s="167"/>
      <c r="N671" s="167"/>
      <c r="O671" s="168"/>
    </row>
    <row r="672" spans="1:15" x14ac:dyDescent="0.2">
      <c r="A672" s="157" t="s">
        <v>129</v>
      </c>
      <c r="B672" s="158" t="s">
        <v>129</v>
      </c>
      <c r="C672" s="159">
        <v>4224</v>
      </c>
      <c r="D672" s="160">
        <v>5296.6399999999994</v>
      </c>
      <c r="E672" s="160">
        <v>11400727</v>
      </c>
      <c r="F672" s="160">
        <v>158024028</v>
      </c>
      <c r="G672" s="160">
        <v>5296.6399999999994</v>
      </c>
      <c r="H672" s="160">
        <v>11400727</v>
      </c>
      <c r="I672" s="160">
        <v>158024028</v>
      </c>
      <c r="J672" s="160">
        <v>0</v>
      </c>
      <c r="K672" s="161">
        <v>92598.902692273841</v>
      </c>
      <c r="L672" s="162">
        <v>8741560.2799999993</v>
      </c>
      <c r="M672" s="169">
        <v>4441503.2300000004</v>
      </c>
      <c r="N672" s="163">
        <v>13183063.51</v>
      </c>
      <c r="O672" s="170"/>
    </row>
    <row r="673" spans="1:15" x14ac:dyDescent="0.2">
      <c r="A673" s="157" t="s">
        <v>41</v>
      </c>
      <c r="B673" s="158" t="s">
        <v>41</v>
      </c>
      <c r="C673" s="159">
        <v>0</v>
      </c>
      <c r="D673" s="160">
        <v>0</v>
      </c>
      <c r="E673" s="160">
        <v>0</v>
      </c>
      <c r="F673" s="160">
        <v>0</v>
      </c>
      <c r="G673" s="160">
        <v>0</v>
      </c>
      <c r="H673" s="160">
        <v>0</v>
      </c>
      <c r="I673" s="160">
        <v>0</v>
      </c>
      <c r="J673" s="160">
        <v>0</v>
      </c>
      <c r="K673" s="161">
        <v>0</v>
      </c>
      <c r="L673" s="162">
        <v>0</v>
      </c>
      <c r="M673" s="169">
        <v>0</v>
      </c>
      <c r="N673" s="163">
        <v>0</v>
      </c>
      <c r="O673" s="170"/>
    </row>
    <row r="674" spans="1:15" x14ac:dyDescent="0.2">
      <c r="A674" s="157" t="s">
        <v>126</v>
      </c>
      <c r="B674" s="158" t="s">
        <v>127</v>
      </c>
      <c r="C674" s="159">
        <v>2</v>
      </c>
      <c r="D674" s="160">
        <v>0</v>
      </c>
      <c r="E674" s="160">
        <v>175265460</v>
      </c>
      <c r="F674" s="160">
        <v>3505309200</v>
      </c>
      <c r="G674" s="160">
        <v>0</v>
      </c>
      <c r="H674" s="160">
        <v>175265460</v>
      </c>
      <c r="I674" s="160">
        <v>3505309200</v>
      </c>
      <c r="J674" s="160">
        <v>0</v>
      </c>
      <c r="K674" s="161">
        <v>2129021.0628692396</v>
      </c>
      <c r="L674" s="162">
        <v>705.86</v>
      </c>
      <c r="M674" s="169">
        <v>4180187.19</v>
      </c>
      <c r="N674" s="163">
        <v>4180893.05</v>
      </c>
      <c r="O674" s="170"/>
    </row>
    <row r="675" spans="1:15" x14ac:dyDescent="0.2">
      <c r="A675" s="170"/>
      <c r="B675" s="170"/>
      <c r="C675" s="170"/>
      <c r="D675" s="170"/>
      <c r="E675" s="170"/>
      <c r="F675" s="170"/>
      <c r="G675" s="170"/>
      <c r="H675" s="170"/>
      <c r="I675" s="170"/>
      <c r="J675" s="170"/>
      <c r="K675" s="170"/>
      <c r="L675" s="171"/>
      <c r="M675" s="171"/>
      <c r="N675" s="171"/>
      <c r="O675" s="170"/>
    </row>
    <row r="676" spans="1:15" x14ac:dyDescent="0.2">
      <c r="A676" s="157" t="s">
        <v>42</v>
      </c>
      <c r="B676" s="158"/>
      <c r="C676" s="159">
        <v>2158516</v>
      </c>
      <c r="D676" s="160">
        <v>43087.125794</v>
      </c>
      <c r="E676" s="160">
        <v>478886663.27076042</v>
      </c>
      <c r="F676" s="160">
        <v>7977934354.8428688</v>
      </c>
      <c r="G676" s="160">
        <v>43087.125794</v>
      </c>
      <c r="H676" s="160">
        <v>478886663.27076042</v>
      </c>
      <c r="I676" s="160">
        <v>7977934354.8428688</v>
      </c>
      <c r="J676" s="160">
        <v>0</v>
      </c>
      <c r="K676" s="161">
        <v>4793051.9247863237</v>
      </c>
      <c r="L676" s="162">
        <v>99593802.209999993</v>
      </c>
      <c r="M676" s="169">
        <v>27070455.620000001</v>
      </c>
      <c r="N676" s="163">
        <v>126664257.83</v>
      </c>
      <c r="O676" s="170"/>
    </row>
    <row r="677" spans="1:15" x14ac:dyDescent="0.2">
      <c r="A677" s="172"/>
      <c r="B677" s="170"/>
      <c r="C677" s="170"/>
      <c r="D677" s="170"/>
      <c r="E677" s="170"/>
      <c r="F677" s="170"/>
      <c r="G677" s="170"/>
      <c r="H677" s="170"/>
      <c r="I677" s="170"/>
      <c r="J677" s="170"/>
      <c r="K677" s="170"/>
      <c r="L677" s="170"/>
      <c r="M677" s="170"/>
      <c r="N677" s="170"/>
      <c r="O677" s="170"/>
    </row>
    <row r="678" spans="1:15" x14ac:dyDescent="0.2">
      <c r="A678" s="173" t="s">
        <v>85</v>
      </c>
      <c r="B678" s="174" t="s">
        <v>84</v>
      </c>
      <c r="C678" s="175">
        <v>4.0422033947110316</v>
      </c>
      <c r="D678" s="176"/>
      <c r="E678" s="170"/>
      <c r="F678" s="170"/>
      <c r="G678" s="170"/>
      <c r="H678" s="170"/>
      <c r="I678" s="170"/>
      <c r="J678" s="170"/>
      <c r="K678" s="170"/>
      <c r="L678" s="170"/>
      <c r="M678" s="170"/>
      <c r="N678" s="170"/>
      <c r="O678" s="170"/>
    </row>
    <row r="679" spans="1:15" x14ac:dyDescent="0.2">
      <c r="A679" s="177"/>
      <c r="B679" s="178" t="s">
        <v>76</v>
      </c>
      <c r="C679" s="179">
        <v>4.9890474207629216</v>
      </c>
      <c r="D679" s="176"/>
      <c r="E679" s="170"/>
      <c r="F679" s="170"/>
      <c r="G679" s="170"/>
      <c r="H679" s="170"/>
      <c r="I679" s="170"/>
      <c r="J679" s="170"/>
      <c r="K679" s="170"/>
      <c r="L679" s="170"/>
      <c r="M679" s="170"/>
      <c r="N679" s="170"/>
      <c r="O679" s="170"/>
    </row>
    <row r="680" spans="1:15" x14ac:dyDescent="0.2">
      <c r="A680" s="180" t="s">
        <v>132</v>
      </c>
      <c r="B680" s="170"/>
      <c r="C680" s="170"/>
      <c r="D680" s="170"/>
      <c r="E680" s="170"/>
      <c r="F680" s="170"/>
      <c r="G680" s="170"/>
      <c r="H680" s="170"/>
      <c r="I680" s="170"/>
      <c r="J680" s="170"/>
      <c r="K680" s="170"/>
      <c r="L680" s="170"/>
      <c r="M680" s="170"/>
      <c r="N680" s="170"/>
      <c r="O680" s="170"/>
    </row>
    <row r="681" spans="1:15" x14ac:dyDescent="0.2">
      <c r="A681" s="373" t="s">
        <v>110</v>
      </c>
      <c r="B681" s="374"/>
      <c r="C681" s="397" t="s">
        <v>36</v>
      </c>
      <c r="D681" s="398"/>
      <c r="E681" s="398"/>
      <c r="F681" s="398"/>
      <c r="G681" s="398"/>
      <c r="H681" s="398"/>
      <c r="I681" s="398"/>
      <c r="J681" s="398"/>
      <c r="K681" s="373"/>
      <c r="L681" s="399" t="s">
        <v>0</v>
      </c>
      <c r="M681" s="400"/>
      <c r="N681" s="400"/>
      <c r="O681" s="400"/>
    </row>
    <row r="682" spans="1:15" ht="51" x14ac:dyDescent="0.2">
      <c r="A682" s="376" t="s">
        <v>37</v>
      </c>
      <c r="B682" s="376" t="s">
        <v>1</v>
      </c>
      <c r="C682" s="376" t="s">
        <v>38</v>
      </c>
      <c r="D682" s="377" t="s">
        <v>98</v>
      </c>
      <c r="E682" s="377" t="s">
        <v>91</v>
      </c>
      <c r="F682" s="377" t="s">
        <v>92</v>
      </c>
      <c r="G682" s="377" t="s">
        <v>93</v>
      </c>
      <c r="H682" s="377" t="s">
        <v>94</v>
      </c>
      <c r="I682" s="377" t="s">
        <v>95</v>
      </c>
      <c r="J682" s="377" t="s">
        <v>96</v>
      </c>
      <c r="K682" s="377" t="s">
        <v>43</v>
      </c>
      <c r="L682" s="376" t="s">
        <v>5</v>
      </c>
      <c r="M682" s="287" t="s">
        <v>6</v>
      </c>
      <c r="N682" s="378" t="s">
        <v>7</v>
      </c>
      <c r="O682" s="378" t="s">
        <v>82</v>
      </c>
    </row>
    <row r="683" spans="1:15" x14ac:dyDescent="0.2">
      <c r="A683" s="145" t="s">
        <v>20</v>
      </c>
      <c r="B683" s="146" t="s">
        <v>21</v>
      </c>
      <c r="C683" s="147">
        <v>37</v>
      </c>
      <c r="D683" s="148">
        <v>0</v>
      </c>
      <c r="E683" s="148">
        <v>6808</v>
      </c>
      <c r="F683" s="148">
        <v>74888</v>
      </c>
      <c r="G683" s="148">
        <v>0</v>
      </c>
      <c r="H683" s="148">
        <v>2110.48</v>
      </c>
      <c r="I683" s="148">
        <v>23215.279999999999</v>
      </c>
      <c r="J683" s="148">
        <v>0</v>
      </c>
      <c r="K683" s="148">
        <v>11.681273012110537</v>
      </c>
      <c r="L683" s="149">
        <v>2775</v>
      </c>
      <c r="M683" s="150">
        <v>891.01</v>
      </c>
      <c r="N683" s="151">
        <v>3666.01</v>
      </c>
      <c r="O683" s="152">
        <v>0.21</v>
      </c>
    </row>
    <row r="684" spans="1:15" x14ac:dyDescent="0.2">
      <c r="A684" s="153" t="s">
        <v>123</v>
      </c>
      <c r="B684" s="146" t="s">
        <v>124</v>
      </c>
      <c r="C684" s="147">
        <v>0</v>
      </c>
      <c r="D684" s="148">
        <v>0</v>
      </c>
      <c r="E684" s="148">
        <v>0</v>
      </c>
      <c r="F684" s="148">
        <v>0</v>
      </c>
      <c r="G684" s="148">
        <v>0</v>
      </c>
      <c r="H684" s="148">
        <v>0</v>
      </c>
      <c r="I684" s="148">
        <v>0</v>
      </c>
      <c r="J684" s="148">
        <v>0</v>
      </c>
      <c r="K684" s="148">
        <v>0</v>
      </c>
      <c r="L684" s="149">
        <v>0</v>
      </c>
      <c r="M684" s="150">
        <v>0</v>
      </c>
      <c r="N684" s="154">
        <v>0</v>
      </c>
      <c r="O684" s="155">
        <v>0</v>
      </c>
    </row>
    <row r="685" spans="1:15" x14ac:dyDescent="0.2">
      <c r="A685" s="153" t="s">
        <v>39</v>
      </c>
      <c r="B685" s="146" t="s">
        <v>44</v>
      </c>
      <c r="C685" s="147">
        <v>0</v>
      </c>
      <c r="D685" s="148">
        <v>0</v>
      </c>
      <c r="E685" s="148">
        <v>0</v>
      </c>
      <c r="F685" s="148">
        <v>0</v>
      </c>
      <c r="G685" s="148">
        <v>0</v>
      </c>
      <c r="H685" s="148">
        <v>0</v>
      </c>
      <c r="I685" s="148">
        <v>0</v>
      </c>
      <c r="J685" s="148">
        <v>0</v>
      </c>
      <c r="K685" s="148">
        <v>0</v>
      </c>
      <c r="L685" s="149">
        <v>0</v>
      </c>
      <c r="M685" s="150">
        <v>0</v>
      </c>
      <c r="N685" s="154">
        <v>0</v>
      </c>
      <c r="O685" s="155">
        <v>0</v>
      </c>
    </row>
    <row r="686" spans="1:15" x14ac:dyDescent="0.2">
      <c r="A686" s="153" t="s">
        <v>10</v>
      </c>
      <c r="B686" s="146" t="s">
        <v>25</v>
      </c>
      <c r="C686" s="147">
        <v>0</v>
      </c>
      <c r="D686" s="148">
        <v>0</v>
      </c>
      <c r="E686" s="148">
        <v>0</v>
      </c>
      <c r="F686" s="148">
        <v>0</v>
      </c>
      <c r="G686" s="148">
        <v>0</v>
      </c>
      <c r="H686" s="148">
        <v>0</v>
      </c>
      <c r="I686" s="148">
        <v>0</v>
      </c>
      <c r="J686" s="148">
        <v>0</v>
      </c>
      <c r="K686" s="148">
        <v>0</v>
      </c>
      <c r="L686" s="149">
        <v>0</v>
      </c>
      <c r="M686" s="150">
        <v>0</v>
      </c>
      <c r="N686" s="154">
        <v>0</v>
      </c>
      <c r="O686" s="155">
        <v>0</v>
      </c>
    </row>
    <row r="687" spans="1:15" x14ac:dyDescent="0.2">
      <c r="A687" s="153" t="s">
        <v>20</v>
      </c>
      <c r="B687" s="146" t="s">
        <v>22</v>
      </c>
      <c r="C687" s="147">
        <v>19</v>
      </c>
      <c r="D687" s="148">
        <v>0</v>
      </c>
      <c r="E687" s="148">
        <v>1102</v>
      </c>
      <c r="F687" s="148">
        <v>11020</v>
      </c>
      <c r="G687" s="148">
        <v>0</v>
      </c>
      <c r="H687" s="148">
        <v>661.19999999999993</v>
      </c>
      <c r="I687" s="148">
        <v>6612</v>
      </c>
      <c r="J687" s="148">
        <v>0</v>
      </c>
      <c r="K687" s="148">
        <v>3.3269715961244009</v>
      </c>
      <c r="L687" s="149">
        <v>1425</v>
      </c>
      <c r="M687" s="150">
        <v>254.68</v>
      </c>
      <c r="N687" s="154">
        <v>1679.68</v>
      </c>
      <c r="O687" s="155">
        <v>0.33</v>
      </c>
    </row>
    <row r="688" spans="1:15" x14ac:dyDescent="0.2">
      <c r="A688" s="153" t="s">
        <v>23</v>
      </c>
      <c r="B688" s="146" t="s">
        <v>24</v>
      </c>
      <c r="C688" s="147">
        <v>0</v>
      </c>
      <c r="D688" s="148">
        <v>0</v>
      </c>
      <c r="E688" s="148">
        <v>0</v>
      </c>
      <c r="F688" s="148">
        <v>0</v>
      </c>
      <c r="G688" s="148">
        <v>0</v>
      </c>
      <c r="H688" s="148">
        <v>0</v>
      </c>
      <c r="I688" s="148">
        <v>0</v>
      </c>
      <c r="J688" s="148">
        <v>0</v>
      </c>
      <c r="K688" s="148">
        <v>0</v>
      </c>
      <c r="L688" s="149">
        <v>0</v>
      </c>
      <c r="M688" s="150">
        <v>0</v>
      </c>
      <c r="N688" s="154">
        <v>0</v>
      </c>
      <c r="O688" s="155">
        <v>0</v>
      </c>
    </row>
    <row r="689" spans="1:15" x14ac:dyDescent="0.2">
      <c r="A689" s="153" t="s">
        <v>10</v>
      </c>
      <c r="B689" s="146" t="s">
        <v>26</v>
      </c>
      <c r="C689" s="147">
        <v>0</v>
      </c>
      <c r="D689" s="148">
        <v>0</v>
      </c>
      <c r="E689" s="148">
        <v>0</v>
      </c>
      <c r="F689" s="148">
        <v>0</v>
      </c>
      <c r="G689" s="148">
        <v>0</v>
      </c>
      <c r="H689" s="148">
        <v>0</v>
      </c>
      <c r="I689" s="148">
        <v>0</v>
      </c>
      <c r="J689" s="148">
        <v>0</v>
      </c>
      <c r="K689" s="148">
        <v>0</v>
      </c>
      <c r="L689" s="149">
        <v>0</v>
      </c>
      <c r="M689" s="150">
        <v>0</v>
      </c>
      <c r="N689" s="154">
        <v>0</v>
      </c>
      <c r="O689" s="155">
        <v>0</v>
      </c>
    </row>
    <row r="690" spans="1:15" x14ac:dyDescent="0.2">
      <c r="A690" s="153" t="s">
        <v>14</v>
      </c>
      <c r="B690" s="146" t="s">
        <v>28</v>
      </c>
      <c r="C690" s="147">
        <v>0</v>
      </c>
      <c r="D690" s="148">
        <v>0</v>
      </c>
      <c r="E690" s="148">
        <v>0</v>
      </c>
      <c r="F690" s="148">
        <v>0</v>
      </c>
      <c r="G690" s="148">
        <v>0</v>
      </c>
      <c r="H690" s="148">
        <v>0</v>
      </c>
      <c r="I690" s="148">
        <v>0</v>
      </c>
      <c r="J690" s="148">
        <v>0</v>
      </c>
      <c r="K690" s="148">
        <v>0</v>
      </c>
      <c r="L690" s="149">
        <v>0</v>
      </c>
      <c r="M690" s="150">
        <v>0</v>
      </c>
      <c r="N690" s="154">
        <v>0</v>
      </c>
      <c r="O690" s="155">
        <v>0</v>
      </c>
    </row>
    <row r="691" spans="1:15" x14ac:dyDescent="0.2">
      <c r="A691" s="153" t="s">
        <v>29</v>
      </c>
      <c r="B691" s="146" t="s">
        <v>30</v>
      </c>
      <c r="C691" s="147">
        <v>0</v>
      </c>
      <c r="D691" s="148">
        <v>0</v>
      </c>
      <c r="E691" s="148">
        <v>0</v>
      </c>
      <c r="F691" s="148">
        <v>0</v>
      </c>
      <c r="G691" s="148">
        <v>0</v>
      </c>
      <c r="H691" s="148">
        <v>0</v>
      </c>
      <c r="I691" s="148">
        <v>0</v>
      </c>
      <c r="J691" s="148">
        <v>0</v>
      </c>
      <c r="K691" s="148">
        <v>0</v>
      </c>
      <c r="L691" s="149">
        <v>0</v>
      </c>
      <c r="M691" s="150">
        <v>0</v>
      </c>
      <c r="N691" s="154">
        <v>0</v>
      </c>
      <c r="O691" s="155">
        <v>0</v>
      </c>
    </row>
    <row r="692" spans="1:15" x14ac:dyDescent="0.2">
      <c r="A692" s="153" t="s">
        <v>18</v>
      </c>
      <c r="B692" s="146" t="s">
        <v>31</v>
      </c>
      <c r="C692" s="147">
        <v>21</v>
      </c>
      <c r="D692" s="148">
        <v>0</v>
      </c>
      <c r="E692" s="148">
        <v>2220.33</v>
      </c>
      <c r="F692" s="148">
        <v>31084.62</v>
      </c>
      <c r="G692" s="148">
        <v>0</v>
      </c>
      <c r="H692" s="148">
        <v>1554.2309999999998</v>
      </c>
      <c r="I692" s="148">
        <v>21759.233999999997</v>
      </c>
      <c r="J692" s="148">
        <v>0</v>
      </c>
      <c r="K692" s="148">
        <v>11.803387370087464</v>
      </c>
      <c r="L692" s="149">
        <v>2100</v>
      </c>
      <c r="M692" s="150">
        <v>1092.9000000000001</v>
      </c>
      <c r="N692" s="154">
        <v>3192.9</v>
      </c>
      <c r="O692" s="155">
        <v>0.21</v>
      </c>
    </row>
    <row r="693" spans="1:15" x14ac:dyDescent="0.2">
      <c r="A693" s="153" t="s">
        <v>10</v>
      </c>
      <c r="B693" s="146" t="s">
        <v>27</v>
      </c>
      <c r="C693" s="147">
        <v>3</v>
      </c>
      <c r="D693" s="148">
        <v>0.13800000000000001</v>
      </c>
      <c r="E693" s="148">
        <v>1285</v>
      </c>
      <c r="F693" s="148">
        <v>24190</v>
      </c>
      <c r="G693" s="148">
        <v>3.8640000000000008E-2</v>
      </c>
      <c r="H693" s="148">
        <v>359.80000000000007</v>
      </c>
      <c r="I693" s="148">
        <v>6773.2000000000007</v>
      </c>
      <c r="J693" s="148">
        <v>0</v>
      </c>
      <c r="K693" s="148">
        <v>3.8216868798011361</v>
      </c>
      <c r="L693" s="149">
        <v>220</v>
      </c>
      <c r="M693" s="150">
        <v>361.87</v>
      </c>
      <c r="N693" s="154">
        <v>581.87</v>
      </c>
      <c r="O693" s="155">
        <v>0.14000000000000001</v>
      </c>
    </row>
    <row r="694" spans="1:15" x14ac:dyDescent="0.2">
      <c r="A694" s="153" t="s">
        <v>33</v>
      </c>
      <c r="B694" s="146" t="s">
        <v>34</v>
      </c>
      <c r="C694" s="147">
        <v>0</v>
      </c>
      <c r="D694" s="148">
        <v>0</v>
      </c>
      <c r="E694" s="148">
        <v>0</v>
      </c>
      <c r="F694" s="148">
        <v>0</v>
      </c>
      <c r="G694" s="148">
        <v>0</v>
      </c>
      <c r="H694" s="148">
        <v>0</v>
      </c>
      <c r="I694" s="148">
        <v>0</v>
      </c>
      <c r="J694" s="148">
        <v>0</v>
      </c>
      <c r="K694" s="148">
        <v>0</v>
      </c>
      <c r="L694" s="149">
        <v>0</v>
      </c>
      <c r="M694" s="150">
        <v>0</v>
      </c>
      <c r="N694" s="154">
        <v>0</v>
      </c>
      <c r="O694" s="155">
        <v>0</v>
      </c>
    </row>
    <row r="695" spans="1:15" x14ac:dyDescent="0.2">
      <c r="A695" s="153" t="s">
        <v>123</v>
      </c>
      <c r="B695" s="146" t="s">
        <v>125</v>
      </c>
      <c r="C695" s="147">
        <v>0</v>
      </c>
      <c r="D695" s="148">
        <v>0</v>
      </c>
      <c r="E695" s="148">
        <v>0</v>
      </c>
      <c r="F695" s="148">
        <v>0</v>
      </c>
      <c r="G695" s="148">
        <v>0</v>
      </c>
      <c r="H695" s="148">
        <v>0</v>
      </c>
      <c r="I695" s="148">
        <v>0</v>
      </c>
      <c r="J695" s="148">
        <v>0</v>
      </c>
      <c r="K695" s="148">
        <v>0</v>
      </c>
      <c r="L695" s="149">
        <v>0</v>
      </c>
      <c r="M695" s="150">
        <v>0</v>
      </c>
      <c r="N695" s="154">
        <v>0</v>
      </c>
      <c r="O695" s="155">
        <v>0</v>
      </c>
    </row>
    <row r="696" spans="1:15" x14ac:dyDescent="0.2">
      <c r="A696" s="153" t="s">
        <v>39</v>
      </c>
      <c r="B696" s="146" t="s">
        <v>88</v>
      </c>
      <c r="C696" s="147">
        <v>0</v>
      </c>
      <c r="D696" s="148">
        <v>0</v>
      </c>
      <c r="E696" s="148">
        <v>0</v>
      </c>
      <c r="F696" s="148">
        <v>0</v>
      </c>
      <c r="G696" s="148">
        <v>0</v>
      </c>
      <c r="H696" s="148">
        <v>0</v>
      </c>
      <c r="I696" s="148">
        <v>0</v>
      </c>
      <c r="J696" s="148">
        <v>0</v>
      </c>
      <c r="K696" s="148">
        <v>0</v>
      </c>
      <c r="L696" s="149">
        <v>0</v>
      </c>
      <c r="M696" s="150">
        <v>0</v>
      </c>
      <c r="N696" s="154">
        <v>0</v>
      </c>
      <c r="O696" s="155">
        <v>0</v>
      </c>
    </row>
    <row r="697" spans="1:15" x14ac:dyDescent="0.2">
      <c r="A697" s="153" t="s">
        <v>8</v>
      </c>
      <c r="B697" s="146" t="s">
        <v>9</v>
      </c>
      <c r="C697" s="147">
        <v>0</v>
      </c>
      <c r="D697" s="148">
        <v>0</v>
      </c>
      <c r="E697" s="148">
        <v>0</v>
      </c>
      <c r="F697" s="148">
        <v>0</v>
      </c>
      <c r="G697" s="148">
        <v>0</v>
      </c>
      <c r="H697" s="148">
        <v>0</v>
      </c>
      <c r="I697" s="148">
        <v>0</v>
      </c>
      <c r="J697" s="148">
        <v>0</v>
      </c>
      <c r="K697" s="148">
        <v>0</v>
      </c>
      <c r="L697" s="149">
        <v>0</v>
      </c>
      <c r="M697" s="150">
        <v>0</v>
      </c>
      <c r="N697" s="154">
        <v>0</v>
      </c>
      <c r="O697" s="155">
        <v>0</v>
      </c>
    </row>
    <row r="698" spans="1:15" x14ac:dyDescent="0.2">
      <c r="A698" s="153" t="s">
        <v>10</v>
      </c>
      <c r="B698" s="146" t="s">
        <v>11</v>
      </c>
      <c r="C698" s="147">
        <v>1</v>
      </c>
      <c r="D698" s="148">
        <v>0.05</v>
      </c>
      <c r="E698" s="148">
        <v>197373</v>
      </c>
      <c r="F698" s="148">
        <v>986865</v>
      </c>
      <c r="G698" s="148">
        <v>4.2500000000000003E-2</v>
      </c>
      <c r="H698" s="148">
        <v>167767.04999999999</v>
      </c>
      <c r="I698" s="148">
        <v>838835.25</v>
      </c>
      <c r="J698" s="148">
        <v>0</v>
      </c>
      <c r="K698" s="148">
        <v>509.9816929239156</v>
      </c>
      <c r="L698" s="149">
        <v>13816</v>
      </c>
      <c r="M698" s="150">
        <v>87811.63</v>
      </c>
      <c r="N698" s="154">
        <v>101627.63</v>
      </c>
      <c r="O698" s="155">
        <v>0.14000000000000001</v>
      </c>
    </row>
    <row r="699" spans="1:15" x14ac:dyDescent="0.2">
      <c r="A699" s="153" t="s">
        <v>10</v>
      </c>
      <c r="B699" s="146" t="s">
        <v>12</v>
      </c>
      <c r="C699" s="147">
        <v>0</v>
      </c>
      <c r="D699" s="148">
        <v>0</v>
      </c>
      <c r="E699" s="148">
        <v>0</v>
      </c>
      <c r="F699" s="148">
        <v>0</v>
      </c>
      <c r="G699" s="148">
        <v>0</v>
      </c>
      <c r="H699" s="148">
        <v>0</v>
      </c>
      <c r="I699" s="148">
        <v>0</v>
      </c>
      <c r="J699" s="148">
        <v>0</v>
      </c>
      <c r="K699" s="148">
        <v>0</v>
      </c>
      <c r="L699" s="149">
        <v>0</v>
      </c>
      <c r="M699" s="150">
        <v>0</v>
      </c>
      <c r="N699" s="154">
        <v>0</v>
      </c>
      <c r="O699" s="155">
        <v>0</v>
      </c>
    </row>
    <row r="700" spans="1:15" x14ac:dyDescent="0.2">
      <c r="A700" s="153" t="s">
        <v>14</v>
      </c>
      <c r="B700" s="146" t="s">
        <v>15</v>
      </c>
      <c r="C700" s="147">
        <v>4</v>
      </c>
      <c r="D700" s="148">
        <v>0.2</v>
      </c>
      <c r="E700" s="148">
        <v>1243344</v>
      </c>
      <c r="F700" s="148">
        <v>6216720</v>
      </c>
      <c r="G700" s="148">
        <v>0.16000000000000003</v>
      </c>
      <c r="H700" s="148">
        <v>994675.20000000007</v>
      </c>
      <c r="I700" s="148">
        <v>4973376</v>
      </c>
      <c r="J700" s="148">
        <v>0</v>
      </c>
      <c r="K700" s="148">
        <v>2756.1649290472246</v>
      </c>
      <c r="L700" s="149">
        <v>87033</v>
      </c>
      <c r="M700" s="150">
        <v>299587.90000000002</v>
      </c>
      <c r="N700" s="154">
        <v>386620.9</v>
      </c>
      <c r="O700" s="155">
        <v>0.09</v>
      </c>
    </row>
    <row r="701" spans="1:15" x14ac:dyDescent="0.2">
      <c r="A701" s="153" t="s">
        <v>8</v>
      </c>
      <c r="B701" s="146" t="s">
        <v>16</v>
      </c>
      <c r="C701" s="147">
        <v>0</v>
      </c>
      <c r="D701" s="148">
        <v>0</v>
      </c>
      <c r="E701" s="148">
        <v>0</v>
      </c>
      <c r="F701" s="148">
        <v>0</v>
      </c>
      <c r="G701" s="148">
        <v>0</v>
      </c>
      <c r="H701" s="148">
        <v>0</v>
      </c>
      <c r="I701" s="148">
        <v>0</v>
      </c>
      <c r="J701" s="148">
        <v>0</v>
      </c>
      <c r="K701" s="148">
        <v>0</v>
      </c>
      <c r="L701" s="149">
        <v>0</v>
      </c>
      <c r="M701" s="150">
        <v>0</v>
      </c>
      <c r="N701" s="154">
        <v>0</v>
      </c>
      <c r="O701" s="155">
        <v>0</v>
      </c>
    </row>
    <row r="702" spans="1:15" x14ac:dyDescent="0.2">
      <c r="A702" s="153" t="s">
        <v>8</v>
      </c>
      <c r="B702" s="146" t="s">
        <v>87</v>
      </c>
      <c r="C702" s="147">
        <v>0</v>
      </c>
      <c r="D702" s="148">
        <v>0</v>
      </c>
      <c r="E702" s="148">
        <v>0</v>
      </c>
      <c r="F702" s="148">
        <v>0</v>
      </c>
      <c r="G702" s="148">
        <v>0</v>
      </c>
      <c r="H702" s="148">
        <v>0</v>
      </c>
      <c r="I702" s="148">
        <v>0</v>
      </c>
      <c r="J702" s="148">
        <v>0</v>
      </c>
      <c r="K702" s="148">
        <v>0</v>
      </c>
      <c r="L702" s="149">
        <v>0</v>
      </c>
      <c r="M702" s="150">
        <v>0</v>
      </c>
      <c r="N702" s="154">
        <v>0</v>
      </c>
      <c r="O702" s="155">
        <v>0</v>
      </c>
    </row>
    <row r="703" spans="1:15" x14ac:dyDescent="0.2">
      <c r="A703" s="153" t="s">
        <v>8</v>
      </c>
      <c r="B703" s="146" t="s">
        <v>17</v>
      </c>
      <c r="C703" s="147">
        <v>0</v>
      </c>
      <c r="D703" s="148">
        <v>0</v>
      </c>
      <c r="E703" s="148">
        <v>0</v>
      </c>
      <c r="F703" s="148">
        <v>0</v>
      </c>
      <c r="G703" s="148">
        <v>0</v>
      </c>
      <c r="H703" s="148">
        <v>0</v>
      </c>
      <c r="I703" s="148">
        <v>0</v>
      </c>
      <c r="J703" s="148">
        <v>0</v>
      </c>
      <c r="K703" s="148">
        <v>0</v>
      </c>
      <c r="L703" s="149">
        <v>0</v>
      </c>
      <c r="M703" s="150">
        <v>0</v>
      </c>
      <c r="N703" s="154">
        <v>0</v>
      </c>
      <c r="O703" s="155">
        <v>0</v>
      </c>
    </row>
    <row r="704" spans="1:15" x14ac:dyDescent="0.2">
      <c r="A704" s="153" t="s">
        <v>18</v>
      </c>
      <c r="B704" s="146" t="s">
        <v>19</v>
      </c>
      <c r="C704" s="147">
        <v>0</v>
      </c>
      <c r="D704" s="148">
        <v>0</v>
      </c>
      <c r="E704" s="148">
        <v>0</v>
      </c>
      <c r="F704" s="148">
        <v>0</v>
      </c>
      <c r="G704" s="148">
        <v>0</v>
      </c>
      <c r="H704" s="148">
        <v>0</v>
      </c>
      <c r="I704" s="148">
        <v>0</v>
      </c>
      <c r="J704" s="148">
        <v>0</v>
      </c>
      <c r="K704" s="148">
        <v>0</v>
      </c>
      <c r="L704" s="149">
        <v>0</v>
      </c>
      <c r="M704" s="150">
        <v>0</v>
      </c>
      <c r="N704" s="154">
        <v>0</v>
      </c>
      <c r="O704" s="155">
        <v>0</v>
      </c>
    </row>
    <row r="705" spans="1:15" x14ac:dyDescent="0.2">
      <c r="A705" s="153" t="s">
        <v>10</v>
      </c>
      <c r="B705" s="146" t="s">
        <v>13</v>
      </c>
      <c r="C705" s="147">
        <v>0</v>
      </c>
      <c r="D705" s="148">
        <v>0</v>
      </c>
      <c r="E705" s="148">
        <v>0</v>
      </c>
      <c r="F705" s="148">
        <v>0</v>
      </c>
      <c r="G705" s="148">
        <v>0</v>
      </c>
      <c r="H705" s="148">
        <v>0</v>
      </c>
      <c r="I705" s="148">
        <v>0</v>
      </c>
      <c r="J705" s="148">
        <v>0</v>
      </c>
      <c r="K705" s="148">
        <v>0</v>
      </c>
      <c r="L705" s="149">
        <v>0</v>
      </c>
      <c r="M705" s="150">
        <v>0</v>
      </c>
      <c r="N705" s="154">
        <v>0</v>
      </c>
      <c r="O705" s="155">
        <v>0</v>
      </c>
    </row>
    <row r="706" spans="1:15" x14ac:dyDescent="0.2">
      <c r="A706" s="153" t="s">
        <v>33</v>
      </c>
      <c r="B706" s="146" t="s">
        <v>136</v>
      </c>
      <c r="C706" s="147">
        <v>0</v>
      </c>
      <c r="D706" s="148">
        <v>0</v>
      </c>
      <c r="E706" s="148">
        <v>0</v>
      </c>
      <c r="F706" s="148">
        <v>0</v>
      </c>
      <c r="G706" s="148">
        <v>0</v>
      </c>
      <c r="H706" s="148">
        <v>0</v>
      </c>
      <c r="I706" s="148">
        <v>0</v>
      </c>
      <c r="J706" s="148">
        <v>0</v>
      </c>
      <c r="K706" s="148">
        <v>0</v>
      </c>
      <c r="L706" s="149">
        <v>0</v>
      </c>
      <c r="M706" s="150">
        <v>0</v>
      </c>
      <c r="N706" s="154">
        <v>0</v>
      </c>
      <c r="O706" s="155">
        <v>0</v>
      </c>
    </row>
    <row r="707" spans="1:15" x14ac:dyDescent="0.2">
      <c r="A707" s="156" t="s">
        <v>130</v>
      </c>
      <c r="B707" s="146" t="s">
        <v>130</v>
      </c>
      <c r="C707" s="147">
        <v>0</v>
      </c>
      <c r="D707" s="148">
        <v>0</v>
      </c>
      <c r="E707" s="148">
        <v>0</v>
      </c>
      <c r="F707" s="148">
        <v>0</v>
      </c>
      <c r="G707" s="148">
        <v>0</v>
      </c>
      <c r="H707" s="148">
        <v>0</v>
      </c>
      <c r="I707" s="148">
        <v>0</v>
      </c>
      <c r="J707" s="148">
        <v>0</v>
      </c>
      <c r="K707" s="148">
        <v>0</v>
      </c>
      <c r="L707" s="149">
        <v>0</v>
      </c>
      <c r="M707" s="150">
        <v>0</v>
      </c>
      <c r="N707" s="154">
        <v>0</v>
      </c>
      <c r="O707" s="155">
        <v>0</v>
      </c>
    </row>
    <row r="708" spans="1:15" x14ac:dyDescent="0.2">
      <c r="A708" s="156" t="s">
        <v>131</v>
      </c>
      <c r="B708" s="146" t="s">
        <v>131</v>
      </c>
      <c r="C708" s="147">
        <v>0</v>
      </c>
      <c r="D708" s="148">
        <v>0</v>
      </c>
      <c r="E708" s="148">
        <v>0</v>
      </c>
      <c r="F708" s="148">
        <v>0</v>
      </c>
      <c r="G708" s="148">
        <v>0</v>
      </c>
      <c r="H708" s="148">
        <v>0</v>
      </c>
      <c r="I708" s="148">
        <v>0</v>
      </c>
      <c r="J708" s="148">
        <v>0</v>
      </c>
      <c r="K708" s="148">
        <v>0</v>
      </c>
      <c r="L708" s="149">
        <v>0</v>
      </c>
      <c r="M708" s="150">
        <v>0</v>
      </c>
      <c r="N708" s="154">
        <v>0</v>
      </c>
      <c r="O708" s="155">
        <v>0</v>
      </c>
    </row>
    <row r="709" spans="1:15" x14ac:dyDescent="0.2">
      <c r="A709" s="153" t="s">
        <v>32</v>
      </c>
      <c r="B709" s="146" t="s">
        <v>32</v>
      </c>
      <c r="C709" s="147">
        <v>0</v>
      </c>
      <c r="D709" s="148">
        <v>0</v>
      </c>
      <c r="E709" s="148">
        <v>0</v>
      </c>
      <c r="F709" s="148">
        <v>0</v>
      </c>
      <c r="G709" s="148">
        <v>0</v>
      </c>
      <c r="H709" s="148">
        <v>0</v>
      </c>
      <c r="I709" s="148">
        <v>0</v>
      </c>
      <c r="J709" s="148">
        <v>0</v>
      </c>
      <c r="K709" s="148">
        <v>0</v>
      </c>
      <c r="L709" s="149">
        <v>0</v>
      </c>
      <c r="M709" s="150">
        <v>0</v>
      </c>
      <c r="N709" s="154">
        <v>0</v>
      </c>
      <c r="O709" s="155">
        <v>0</v>
      </c>
    </row>
    <row r="710" spans="1:15" x14ac:dyDescent="0.2">
      <c r="A710" s="157" t="s">
        <v>40</v>
      </c>
      <c r="B710" s="158"/>
      <c r="C710" s="159">
        <v>85</v>
      </c>
      <c r="D710" s="160">
        <v>0.38800000000000001</v>
      </c>
      <c r="E710" s="160">
        <v>1452132.33</v>
      </c>
      <c r="F710" s="160">
        <v>7344767.6200000001</v>
      </c>
      <c r="G710" s="160">
        <v>0.24114000000000005</v>
      </c>
      <c r="H710" s="160">
        <v>1167127.9610000001</v>
      </c>
      <c r="I710" s="160">
        <v>5870570.9639999997</v>
      </c>
      <c r="J710" s="160">
        <v>0</v>
      </c>
      <c r="K710" s="161">
        <v>3296.779940829264</v>
      </c>
      <c r="L710" s="162">
        <v>107369</v>
      </c>
      <c r="M710" s="162">
        <v>390000</v>
      </c>
      <c r="N710" s="163">
        <v>497369</v>
      </c>
      <c r="O710" s="164">
        <v>0.1</v>
      </c>
    </row>
    <row r="711" spans="1:15" x14ac:dyDescent="0.2">
      <c r="A711" s="165"/>
      <c r="B711" s="165"/>
      <c r="C711" s="166"/>
      <c r="D711" s="166"/>
      <c r="E711" s="166"/>
      <c r="F711" s="166"/>
      <c r="G711" s="166"/>
      <c r="H711" s="166"/>
      <c r="I711" s="166"/>
      <c r="J711" s="166"/>
      <c r="K711" s="166"/>
      <c r="L711" s="167"/>
      <c r="M711" s="167"/>
      <c r="N711" s="167"/>
      <c r="O711" s="168"/>
    </row>
    <row r="712" spans="1:15" x14ac:dyDescent="0.2">
      <c r="A712" s="157" t="s">
        <v>129</v>
      </c>
      <c r="B712" s="158" t="s">
        <v>129</v>
      </c>
      <c r="C712" s="159">
        <v>0</v>
      </c>
      <c r="D712" s="160">
        <v>0</v>
      </c>
      <c r="E712" s="160">
        <v>0</v>
      </c>
      <c r="F712" s="160">
        <v>0</v>
      </c>
      <c r="G712" s="160">
        <v>0</v>
      </c>
      <c r="H712" s="160">
        <v>0</v>
      </c>
      <c r="I712" s="160">
        <v>0</v>
      </c>
      <c r="J712" s="160">
        <v>0</v>
      </c>
      <c r="K712" s="161">
        <v>0</v>
      </c>
      <c r="L712" s="162">
        <v>0</v>
      </c>
      <c r="M712" s="169">
        <v>0</v>
      </c>
      <c r="N712" s="163">
        <v>0</v>
      </c>
      <c r="O712" s="170"/>
    </row>
    <row r="713" spans="1:15" x14ac:dyDescent="0.2">
      <c r="A713" s="157" t="s">
        <v>41</v>
      </c>
      <c r="B713" s="158" t="s">
        <v>41</v>
      </c>
      <c r="C713" s="159">
        <v>0</v>
      </c>
      <c r="D713" s="160">
        <v>0</v>
      </c>
      <c r="E713" s="160">
        <v>0</v>
      </c>
      <c r="F713" s="160">
        <v>0</v>
      </c>
      <c r="G713" s="160">
        <v>0</v>
      </c>
      <c r="H713" s="160">
        <v>0</v>
      </c>
      <c r="I713" s="160">
        <v>0</v>
      </c>
      <c r="J713" s="160">
        <v>0</v>
      </c>
      <c r="K713" s="161">
        <v>0</v>
      </c>
      <c r="L713" s="162">
        <v>0</v>
      </c>
      <c r="M713" s="169">
        <v>0</v>
      </c>
      <c r="N713" s="163">
        <v>0</v>
      </c>
      <c r="O713" s="170"/>
    </row>
    <row r="714" spans="1:15" x14ac:dyDescent="0.2">
      <c r="A714" s="157" t="s">
        <v>126</v>
      </c>
      <c r="B714" s="158" t="s">
        <v>127</v>
      </c>
      <c r="C714" s="159">
        <v>0</v>
      </c>
      <c r="D714" s="160">
        <v>0</v>
      </c>
      <c r="E714" s="160">
        <v>0</v>
      </c>
      <c r="F714" s="160">
        <v>0</v>
      </c>
      <c r="G714" s="160">
        <v>0</v>
      </c>
      <c r="H714" s="160">
        <v>0</v>
      </c>
      <c r="I714" s="160">
        <v>0</v>
      </c>
      <c r="J714" s="160">
        <v>0</v>
      </c>
      <c r="K714" s="161">
        <v>0</v>
      </c>
      <c r="L714" s="162">
        <v>0</v>
      </c>
      <c r="M714" s="169">
        <v>0</v>
      </c>
      <c r="N714" s="163">
        <v>0</v>
      </c>
      <c r="O714" s="170"/>
    </row>
    <row r="715" spans="1:15" x14ac:dyDescent="0.2">
      <c r="A715" s="170"/>
      <c r="B715" s="170"/>
      <c r="C715" s="170"/>
      <c r="D715" s="170"/>
      <c r="E715" s="170"/>
      <c r="F715" s="170"/>
      <c r="G715" s="170"/>
      <c r="H715" s="170"/>
      <c r="I715" s="170"/>
      <c r="J715" s="170"/>
      <c r="K715" s="170"/>
      <c r="L715" s="171"/>
      <c r="M715" s="171"/>
      <c r="N715" s="171"/>
      <c r="O715" s="170"/>
    </row>
    <row r="716" spans="1:15" x14ac:dyDescent="0.2">
      <c r="A716" s="157" t="s">
        <v>42</v>
      </c>
      <c r="B716" s="158"/>
      <c r="C716" s="159">
        <v>85</v>
      </c>
      <c r="D716" s="160">
        <v>0.38800000000000001</v>
      </c>
      <c r="E716" s="160">
        <v>1452132.33</v>
      </c>
      <c r="F716" s="160">
        <v>7344767.6200000001</v>
      </c>
      <c r="G716" s="160">
        <v>0.24114000000000005</v>
      </c>
      <c r="H716" s="160">
        <v>1167127.9610000001</v>
      </c>
      <c r="I716" s="160">
        <v>5870570.9639999997</v>
      </c>
      <c r="J716" s="160">
        <v>0</v>
      </c>
      <c r="K716" s="161">
        <v>3296.779940829264</v>
      </c>
      <c r="L716" s="162">
        <v>107369</v>
      </c>
      <c r="M716" s="169">
        <v>390000</v>
      </c>
      <c r="N716" s="163">
        <v>497369</v>
      </c>
      <c r="O716" s="170"/>
    </row>
    <row r="717" spans="1:15" x14ac:dyDescent="0.2">
      <c r="A717" s="172"/>
      <c r="B717" s="170"/>
      <c r="C717" s="170"/>
      <c r="D717" s="170"/>
      <c r="E717" s="170"/>
      <c r="F717" s="170"/>
      <c r="G717" s="170"/>
      <c r="H717" s="170"/>
      <c r="I717" s="170"/>
      <c r="J717" s="170"/>
      <c r="K717" s="170"/>
      <c r="L717" s="170"/>
      <c r="M717" s="170"/>
      <c r="N717" s="170"/>
      <c r="O717" s="170"/>
    </row>
    <row r="718" spans="1:15" x14ac:dyDescent="0.2">
      <c r="A718" s="173" t="s">
        <v>85</v>
      </c>
      <c r="B718" s="174" t="s">
        <v>84</v>
      </c>
      <c r="C718" s="175">
        <v>0.72634583593865232</v>
      </c>
      <c r="D718" s="176"/>
      <c r="E718" s="170"/>
      <c r="F718" s="170"/>
      <c r="G718" s="170"/>
      <c r="H718" s="170"/>
      <c r="I718" s="170"/>
      <c r="J718" s="170"/>
      <c r="K718" s="170"/>
      <c r="L718" s="170"/>
      <c r="M718" s="170"/>
      <c r="N718" s="170"/>
      <c r="O718" s="170"/>
    </row>
    <row r="719" spans="1:15" x14ac:dyDescent="0.2">
      <c r="A719" s="177"/>
      <c r="B719" s="178" t="s">
        <v>76</v>
      </c>
      <c r="C719" s="179">
        <v>1.6825062793353194</v>
      </c>
      <c r="D719" s="176"/>
      <c r="E719" s="170"/>
      <c r="F719" s="170"/>
      <c r="G719" s="170"/>
      <c r="H719" s="170"/>
      <c r="I719" s="170"/>
      <c r="J719" s="170"/>
      <c r="K719" s="170"/>
      <c r="L719" s="170"/>
      <c r="M719" s="170"/>
      <c r="N719" s="170"/>
      <c r="O719" s="170"/>
    </row>
    <row r="720" spans="1:15" x14ac:dyDescent="0.2">
      <c r="A720" s="180" t="s">
        <v>132</v>
      </c>
      <c r="B720" s="170"/>
      <c r="C720" s="170"/>
      <c r="D720" s="170"/>
      <c r="E720" s="170"/>
      <c r="F720" s="170"/>
      <c r="G720" s="170"/>
      <c r="H720" s="170"/>
      <c r="I720" s="170"/>
      <c r="J720" s="170"/>
      <c r="K720" s="170"/>
      <c r="L720" s="170"/>
      <c r="M720" s="170"/>
      <c r="N720" s="170"/>
      <c r="O720" s="170"/>
    </row>
    <row r="721" spans="1:15" x14ac:dyDescent="0.2">
      <c r="A721" s="379" t="s">
        <v>53</v>
      </c>
      <c r="B721" s="374"/>
      <c r="C721" s="397" t="s">
        <v>36</v>
      </c>
      <c r="D721" s="398"/>
      <c r="E721" s="398"/>
      <c r="F721" s="398"/>
      <c r="G721" s="398"/>
      <c r="H721" s="398"/>
      <c r="I721" s="398"/>
      <c r="J721" s="398"/>
      <c r="K721" s="379"/>
      <c r="L721" s="399" t="s">
        <v>0</v>
      </c>
      <c r="M721" s="400"/>
      <c r="N721" s="400"/>
      <c r="O721" s="400"/>
    </row>
    <row r="722" spans="1:15" ht="51" x14ac:dyDescent="0.2">
      <c r="A722" s="376" t="s">
        <v>37</v>
      </c>
      <c r="B722" s="376" t="s">
        <v>1</v>
      </c>
      <c r="C722" s="376" t="s">
        <v>38</v>
      </c>
      <c r="D722" s="377" t="s">
        <v>98</v>
      </c>
      <c r="E722" s="377" t="s">
        <v>91</v>
      </c>
      <c r="F722" s="377" t="s">
        <v>92</v>
      </c>
      <c r="G722" s="377" t="s">
        <v>93</v>
      </c>
      <c r="H722" s="377" t="s">
        <v>94</v>
      </c>
      <c r="I722" s="377" t="s">
        <v>95</v>
      </c>
      <c r="J722" s="377" t="s">
        <v>96</v>
      </c>
      <c r="K722" s="377" t="s">
        <v>43</v>
      </c>
      <c r="L722" s="376" t="s">
        <v>5</v>
      </c>
      <c r="M722" s="287" t="s">
        <v>6</v>
      </c>
      <c r="N722" s="378" t="s">
        <v>7</v>
      </c>
      <c r="O722" s="378" t="s">
        <v>82</v>
      </c>
    </row>
    <row r="723" spans="1:15" x14ac:dyDescent="0.2">
      <c r="A723" s="145" t="s">
        <v>20</v>
      </c>
      <c r="B723" s="146" t="s">
        <v>21</v>
      </c>
      <c r="C723" s="147">
        <v>139</v>
      </c>
      <c r="D723" s="148">
        <v>22.100999999999999</v>
      </c>
      <c r="E723" s="148">
        <v>8618</v>
      </c>
      <c r="F723" s="148">
        <v>103416</v>
      </c>
      <c r="G723" s="148">
        <v>18.78585</v>
      </c>
      <c r="H723" s="148">
        <v>7325.3</v>
      </c>
      <c r="I723" s="148">
        <v>87903.599999999991</v>
      </c>
      <c r="J723" s="148">
        <v>0</v>
      </c>
      <c r="K723" s="148">
        <v>44.230608045535519</v>
      </c>
      <c r="L723" s="149">
        <v>4865</v>
      </c>
      <c r="M723" s="150">
        <v>1188.32</v>
      </c>
      <c r="N723" s="151">
        <v>6053.32</v>
      </c>
      <c r="O723" s="152">
        <v>0.09</v>
      </c>
    </row>
    <row r="724" spans="1:15" x14ac:dyDescent="0.2">
      <c r="A724" s="153" t="s">
        <v>123</v>
      </c>
      <c r="B724" s="146" t="s">
        <v>124</v>
      </c>
      <c r="C724" s="147">
        <v>0</v>
      </c>
      <c r="D724" s="148">
        <v>0</v>
      </c>
      <c r="E724" s="148">
        <v>0</v>
      </c>
      <c r="F724" s="148">
        <v>0</v>
      </c>
      <c r="G724" s="148">
        <v>0</v>
      </c>
      <c r="H724" s="148">
        <v>0</v>
      </c>
      <c r="I724" s="148">
        <v>0</v>
      </c>
      <c r="J724" s="148">
        <v>0</v>
      </c>
      <c r="K724" s="148">
        <v>0</v>
      </c>
      <c r="L724" s="149">
        <v>0</v>
      </c>
      <c r="M724" s="150">
        <v>0</v>
      </c>
      <c r="N724" s="154">
        <v>0</v>
      </c>
      <c r="O724" s="155">
        <v>0</v>
      </c>
    </row>
    <row r="725" spans="1:15" x14ac:dyDescent="0.2">
      <c r="A725" s="153" t="s">
        <v>39</v>
      </c>
      <c r="B725" s="146" t="s">
        <v>44</v>
      </c>
      <c r="C725" s="147">
        <v>0</v>
      </c>
      <c r="D725" s="148">
        <v>0</v>
      </c>
      <c r="E725" s="148">
        <v>0</v>
      </c>
      <c r="F725" s="148">
        <v>0</v>
      </c>
      <c r="G725" s="148">
        <v>0</v>
      </c>
      <c r="H725" s="148">
        <v>0</v>
      </c>
      <c r="I725" s="148">
        <v>0</v>
      </c>
      <c r="J725" s="148">
        <v>0</v>
      </c>
      <c r="K725" s="148">
        <v>0</v>
      </c>
      <c r="L725" s="149">
        <v>0</v>
      </c>
      <c r="M725" s="150">
        <v>0</v>
      </c>
      <c r="N725" s="154">
        <v>0</v>
      </c>
      <c r="O725" s="155">
        <v>0</v>
      </c>
    </row>
    <row r="726" spans="1:15" x14ac:dyDescent="0.2">
      <c r="A726" s="153" t="s">
        <v>10</v>
      </c>
      <c r="B726" s="146" t="s">
        <v>25</v>
      </c>
      <c r="C726" s="147">
        <v>1548.25</v>
      </c>
      <c r="D726" s="148">
        <v>50.204480000000004</v>
      </c>
      <c r="E726" s="148">
        <v>73286.850000000006</v>
      </c>
      <c r="F726" s="148">
        <v>1026971.5</v>
      </c>
      <c r="G726" s="148">
        <v>42.024880000000003</v>
      </c>
      <c r="H726" s="148">
        <v>60591.32</v>
      </c>
      <c r="I726" s="148">
        <v>838440.8</v>
      </c>
      <c r="J726" s="148">
        <v>0</v>
      </c>
      <c r="K726" s="148">
        <v>516.50457962866187</v>
      </c>
      <c r="L726" s="149">
        <v>190082.36</v>
      </c>
      <c r="M726" s="150">
        <v>26763.75</v>
      </c>
      <c r="N726" s="154">
        <v>216846.11</v>
      </c>
      <c r="O726" s="155">
        <v>0.36</v>
      </c>
    </row>
    <row r="727" spans="1:15" x14ac:dyDescent="0.2">
      <c r="A727" s="153" t="s">
        <v>20</v>
      </c>
      <c r="B727" s="146" t="s">
        <v>22</v>
      </c>
      <c r="C727" s="147">
        <v>0</v>
      </c>
      <c r="D727" s="148">
        <v>0</v>
      </c>
      <c r="E727" s="148">
        <v>0</v>
      </c>
      <c r="F727" s="148">
        <v>0</v>
      </c>
      <c r="G727" s="148">
        <v>0</v>
      </c>
      <c r="H727" s="148">
        <v>0</v>
      </c>
      <c r="I727" s="148">
        <v>0</v>
      </c>
      <c r="J727" s="148">
        <v>0</v>
      </c>
      <c r="K727" s="148">
        <v>0</v>
      </c>
      <c r="L727" s="149">
        <v>0</v>
      </c>
      <c r="M727" s="150">
        <v>0</v>
      </c>
      <c r="N727" s="154">
        <v>0</v>
      </c>
      <c r="O727" s="155">
        <v>0</v>
      </c>
    </row>
    <row r="728" spans="1:15" x14ac:dyDescent="0.2">
      <c r="A728" s="153" t="s">
        <v>23</v>
      </c>
      <c r="B728" s="146" t="s">
        <v>24</v>
      </c>
      <c r="C728" s="147">
        <v>0</v>
      </c>
      <c r="D728" s="148">
        <v>0</v>
      </c>
      <c r="E728" s="148">
        <v>0</v>
      </c>
      <c r="F728" s="148">
        <v>0</v>
      </c>
      <c r="G728" s="148">
        <v>0</v>
      </c>
      <c r="H728" s="148">
        <v>0</v>
      </c>
      <c r="I728" s="148">
        <v>0</v>
      </c>
      <c r="J728" s="148">
        <v>0</v>
      </c>
      <c r="K728" s="148">
        <v>0</v>
      </c>
      <c r="L728" s="149">
        <v>0</v>
      </c>
      <c r="M728" s="150">
        <v>0</v>
      </c>
      <c r="N728" s="154">
        <v>0</v>
      </c>
      <c r="O728" s="155">
        <v>0</v>
      </c>
    </row>
    <row r="729" spans="1:15" x14ac:dyDescent="0.2">
      <c r="A729" s="153" t="s">
        <v>10</v>
      </c>
      <c r="B729" s="146" t="s">
        <v>26</v>
      </c>
      <c r="C729" s="147">
        <v>0</v>
      </c>
      <c r="D729" s="148">
        <v>0</v>
      </c>
      <c r="E729" s="148">
        <v>0</v>
      </c>
      <c r="F729" s="148">
        <v>0</v>
      </c>
      <c r="G729" s="148">
        <v>0</v>
      </c>
      <c r="H729" s="148">
        <v>0</v>
      </c>
      <c r="I729" s="148">
        <v>0</v>
      </c>
      <c r="J729" s="148">
        <v>0</v>
      </c>
      <c r="K729" s="148">
        <v>0</v>
      </c>
      <c r="L729" s="149">
        <v>0</v>
      </c>
      <c r="M729" s="150">
        <v>0</v>
      </c>
      <c r="N729" s="154">
        <v>0</v>
      </c>
      <c r="O729" s="155">
        <v>0</v>
      </c>
    </row>
    <row r="730" spans="1:15" x14ac:dyDescent="0.2">
      <c r="A730" s="153" t="s">
        <v>14</v>
      </c>
      <c r="B730" s="146" t="s">
        <v>28</v>
      </c>
      <c r="C730" s="147">
        <v>7399</v>
      </c>
      <c r="D730" s="148">
        <v>18.251750000000001</v>
      </c>
      <c r="E730" s="148">
        <v>305056.5</v>
      </c>
      <c r="F730" s="148">
        <v>2396844.5</v>
      </c>
      <c r="G730" s="148">
        <v>18.244250000000001</v>
      </c>
      <c r="H730" s="148">
        <v>305018.25</v>
      </c>
      <c r="I730" s="148">
        <v>2396653.25</v>
      </c>
      <c r="J730" s="148">
        <v>0</v>
      </c>
      <c r="K730" s="148">
        <v>1205.9282045537254</v>
      </c>
      <c r="L730" s="149">
        <v>163294.79</v>
      </c>
      <c r="M730" s="150">
        <v>59187.519999999997</v>
      </c>
      <c r="N730" s="154">
        <v>222482.31</v>
      </c>
      <c r="O730" s="155">
        <v>0.11</v>
      </c>
    </row>
    <row r="731" spans="1:15" x14ac:dyDescent="0.2">
      <c r="A731" s="153" t="s">
        <v>29</v>
      </c>
      <c r="B731" s="146" t="s">
        <v>30</v>
      </c>
      <c r="C731" s="147">
        <v>231</v>
      </c>
      <c r="D731" s="148">
        <v>7.854000000000001</v>
      </c>
      <c r="E731" s="148">
        <v>155694</v>
      </c>
      <c r="F731" s="148">
        <v>1556940</v>
      </c>
      <c r="G731" s="148">
        <v>4.7124000000000006</v>
      </c>
      <c r="H731" s="148">
        <v>93416.4</v>
      </c>
      <c r="I731" s="148">
        <v>934164</v>
      </c>
      <c r="J731" s="148">
        <v>0</v>
      </c>
      <c r="K731" s="148">
        <v>470.04493256532891</v>
      </c>
      <c r="L731" s="149">
        <v>46200</v>
      </c>
      <c r="M731" s="150">
        <v>12661.3</v>
      </c>
      <c r="N731" s="154">
        <v>58861.3</v>
      </c>
      <c r="O731" s="155">
        <v>0.08</v>
      </c>
    </row>
    <row r="732" spans="1:15" x14ac:dyDescent="0.2">
      <c r="A732" s="153" t="s">
        <v>18</v>
      </c>
      <c r="B732" s="146" t="s">
        <v>31</v>
      </c>
      <c r="C732" s="147">
        <v>97</v>
      </c>
      <c r="D732" s="148">
        <v>0</v>
      </c>
      <c r="E732" s="148">
        <v>74274</v>
      </c>
      <c r="F732" s="148">
        <v>1336932</v>
      </c>
      <c r="G732" s="148">
        <v>0</v>
      </c>
      <c r="H732" s="148">
        <v>74274</v>
      </c>
      <c r="I732" s="148">
        <v>1336932</v>
      </c>
      <c r="J732" s="148">
        <v>0</v>
      </c>
      <c r="K732" s="148">
        <v>725.22434767077618</v>
      </c>
      <c r="L732" s="149">
        <v>105386.9</v>
      </c>
      <c r="M732" s="150">
        <v>39609.19</v>
      </c>
      <c r="N732" s="154">
        <v>144996.09</v>
      </c>
      <c r="O732" s="155">
        <v>0.16</v>
      </c>
    </row>
    <row r="733" spans="1:15" x14ac:dyDescent="0.2">
      <c r="A733" s="153" t="s">
        <v>10</v>
      </c>
      <c r="B733" s="146" t="s">
        <v>27</v>
      </c>
      <c r="C733" s="147">
        <v>1240.7865000000002</v>
      </c>
      <c r="D733" s="148">
        <v>324.31747570000005</v>
      </c>
      <c r="E733" s="148">
        <v>192687.55729999999</v>
      </c>
      <c r="F733" s="148">
        <v>3497414.4249999998</v>
      </c>
      <c r="G733" s="148">
        <v>231.30068588500001</v>
      </c>
      <c r="H733" s="148">
        <v>134996.914865</v>
      </c>
      <c r="I733" s="148">
        <v>2453587.0607500002</v>
      </c>
      <c r="J733" s="148">
        <v>0</v>
      </c>
      <c r="K733" s="148">
        <v>1384.4034545736295</v>
      </c>
      <c r="L733" s="149">
        <v>46975.18</v>
      </c>
      <c r="M733" s="150">
        <v>53317.81</v>
      </c>
      <c r="N733" s="154">
        <v>100292.99</v>
      </c>
      <c r="O733" s="155">
        <v>0.06</v>
      </c>
    </row>
    <row r="734" spans="1:15" x14ac:dyDescent="0.2">
      <c r="A734" s="153" t="s">
        <v>33</v>
      </c>
      <c r="B734" s="146" t="s">
        <v>34</v>
      </c>
      <c r="C734" s="147">
        <v>2</v>
      </c>
      <c r="D734" s="148">
        <v>6.8642000000000009E-2</v>
      </c>
      <c r="E734" s="148">
        <v>711.22</v>
      </c>
      <c r="F734" s="148">
        <v>9245.86</v>
      </c>
      <c r="G734" s="148">
        <v>3.9812360000000005E-2</v>
      </c>
      <c r="H734" s="148">
        <v>412.50759999999997</v>
      </c>
      <c r="I734" s="148">
        <v>5362.5987999999998</v>
      </c>
      <c r="J734" s="148">
        <v>0</v>
      </c>
      <c r="K734" s="148">
        <v>2.8689542618240358</v>
      </c>
      <c r="L734" s="149">
        <v>50</v>
      </c>
      <c r="M734" s="150">
        <v>85.74</v>
      </c>
      <c r="N734" s="154">
        <v>135.74</v>
      </c>
      <c r="O734" s="155">
        <v>0.03</v>
      </c>
    </row>
    <row r="735" spans="1:15" x14ac:dyDescent="0.2">
      <c r="A735" s="153" t="s">
        <v>123</v>
      </c>
      <c r="B735" s="146" t="s">
        <v>125</v>
      </c>
      <c r="C735" s="147">
        <v>0</v>
      </c>
      <c r="D735" s="148">
        <v>0</v>
      </c>
      <c r="E735" s="148">
        <v>0</v>
      </c>
      <c r="F735" s="148">
        <v>0</v>
      </c>
      <c r="G735" s="148">
        <v>0</v>
      </c>
      <c r="H735" s="148">
        <v>0</v>
      </c>
      <c r="I735" s="148">
        <v>0</v>
      </c>
      <c r="J735" s="148">
        <v>0</v>
      </c>
      <c r="K735" s="148">
        <v>0</v>
      </c>
      <c r="L735" s="149">
        <v>0</v>
      </c>
      <c r="M735" s="150">
        <v>0</v>
      </c>
      <c r="N735" s="154">
        <v>0</v>
      </c>
      <c r="O735" s="155">
        <v>0</v>
      </c>
    </row>
    <row r="736" spans="1:15" x14ac:dyDescent="0.2">
      <c r="A736" s="153" t="s">
        <v>39</v>
      </c>
      <c r="B736" s="146" t="s">
        <v>88</v>
      </c>
      <c r="C736" s="147">
        <v>1</v>
      </c>
      <c r="D736" s="148">
        <v>45.3</v>
      </c>
      <c r="E736" s="148">
        <v>86228</v>
      </c>
      <c r="F736" s="148">
        <v>1293420</v>
      </c>
      <c r="G736" s="148">
        <v>36.24</v>
      </c>
      <c r="H736" s="148">
        <v>68982.400000000009</v>
      </c>
      <c r="I736" s="148">
        <v>1034736</v>
      </c>
      <c r="J736" s="148">
        <v>0</v>
      </c>
      <c r="K736" s="148">
        <v>575.77629149609663</v>
      </c>
      <c r="L736" s="149">
        <v>19252.2</v>
      </c>
      <c r="M736" s="150">
        <v>7721.52</v>
      </c>
      <c r="N736" s="154">
        <v>26973.72</v>
      </c>
      <c r="O736" s="155">
        <v>0.04</v>
      </c>
    </row>
    <row r="737" spans="1:15" x14ac:dyDescent="0.2">
      <c r="A737" s="153" t="s">
        <v>8</v>
      </c>
      <c r="B737" s="146" t="s">
        <v>9</v>
      </c>
      <c r="C737" s="147">
        <v>0</v>
      </c>
      <c r="D737" s="148">
        <v>0</v>
      </c>
      <c r="E737" s="148">
        <v>0</v>
      </c>
      <c r="F737" s="148">
        <v>0</v>
      </c>
      <c r="G737" s="148">
        <v>0</v>
      </c>
      <c r="H737" s="148">
        <v>0</v>
      </c>
      <c r="I737" s="148">
        <v>0</v>
      </c>
      <c r="J737" s="148">
        <v>0</v>
      </c>
      <c r="K737" s="148">
        <v>0</v>
      </c>
      <c r="L737" s="149">
        <v>0</v>
      </c>
      <c r="M737" s="150">
        <v>0</v>
      </c>
      <c r="N737" s="154">
        <v>0</v>
      </c>
      <c r="O737" s="155">
        <v>0</v>
      </c>
    </row>
    <row r="738" spans="1:15" x14ac:dyDescent="0.2">
      <c r="A738" s="153" t="s">
        <v>10</v>
      </c>
      <c r="B738" s="146" t="s">
        <v>11</v>
      </c>
      <c r="C738" s="147">
        <v>240.92000000000002</v>
      </c>
      <c r="D738" s="148">
        <v>38.437799999999996</v>
      </c>
      <c r="E738" s="148">
        <v>94501.06</v>
      </c>
      <c r="F738" s="148">
        <v>1418247.9</v>
      </c>
      <c r="G738" s="148">
        <v>30.786740000000002</v>
      </c>
      <c r="H738" s="148">
        <v>75613.047999999995</v>
      </c>
      <c r="I738" s="148">
        <v>1134817.92</v>
      </c>
      <c r="J738" s="148">
        <v>0</v>
      </c>
      <c r="K738" s="148">
        <v>689.92852172342145</v>
      </c>
      <c r="L738" s="149">
        <v>33718.400000000001</v>
      </c>
      <c r="M738" s="150">
        <v>13824.49</v>
      </c>
      <c r="N738" s="154">
        <v>47542.89</v>
      </c>
      <c r="O738" s="155">
        <v>0.06</v>
      </c>
    </row>
    <row r="739" spans="1:15" x14ac:dyDescent="0.2">
      <c r="A739" s="153" t="s">
        <v>10</v>
      </c>
      <c r="B739" s="146" t="s">
        <v>12</v>
      </c>
      <c r="C739" s="147">
        <v>0</v>
      </c>
      <c r="D739" s="148">
        <v>0</v>
      </c>
      <c r="E739" s="148">
        <v>0</v>
      </c>
      <c r="F739" s="148">
        <v>0</v>
      </c>
      <c r="G739" s="148">
        <v>0</v>
      </c>
      <c r="H739" s="148">
        <v>0</v>
      </c>
      <c r="I739" s="148">
        <v>0</v>
      </c>
      <c r="J739" s="148">
        <v>0</v>
      </c>
      <c r="K739" s="148">
        <v>0</v>
      </c>
      <c r="L739" s="149">
        <v>0</v>
      </c>
      <c r="M739" s="150">
        <v>0</v>
      </c>
      <c r="N739" s="154">
        <v>0</v>
      </c>
      <c r="O739" s="155">
        <v>0</v>
      </c>
    </row>
    <row r="740" spans="1:15" x14ac:dyDescent="0.2">
      <c r="A740" s="153" t="s">
        <v>14</v>
      </c>
      <c r="B740" s="146" t="s">
        <v>15</v>
      </c>
      <c r="C740" s="147">
        <v>3214</v>
      </c>
      <c r="D740" s="148">
        <v>1390.4914999999996</v>
      </c>
      <c r="E740" s="148">
        <v>7743287.7499999991</v>
      </c>
      <c r="F740" s="148">
        <v>101999149.55000001</v>
      </c>
      <c r="G740" s="148">
        <v>1135.4932000000001</v>
      </c>
      <c r="H740" s="148">
        <v>6353251.7999999998</v>
      </c>
      <c r="I740" s="148">
        <v>83978643.639999986</v>
      </c>
      <c r="J740" s="148">
        <v>0</v>
      </c>
      <c r="K740" s="148">
        <v>46539.612607114927</v>
      </c>
      <c r="L740" s="149">
        <v>615816.39</v>
      </c>
      <c r="M740" s="150">
        <v>675130.85</v>
      </c>
      <c r="N740" s="154">
        <v>1290947.24</v>
      </c>
      <c r="O740" s="155">
        <v>0.02</v>
      </c>
    </row>
    <row r="741" spans="1:15" x14ac:dyDescent="0.2">
      <c r="A741" s="153" t="s">
        <v>8</v>
      </c>
      <c r="B741" s="146" t="s">
        <v>16</v>
      </c>
      <c r="C741" s="147">
        <v>0</v>
      </c>
      <c r="D741" s="148">
        <v>0</v>
      </c>
      <c r="E741" s="148">
        <v>0</v>
      </c>
      <c r="F741" s="148">
        <v>0</v>
      </c>
      <c r="G741" s="148">
        <v>0</v>
      </c>
      <c r="H741" s="148">
        <v>0</v>
      </c>
      <c r="I741" s="148">
        <v>0</v>
      </c>
      <c r="J741" s="148">
        <v>0</v>
      </c>
      <c r="K741" s="148">
        <v>0</v>
      </c>
      <c r="L741" s="149">
        <v>0</v>
      </c>
      <c r="M741" s="150">
        <v>0</v>
      </c>
      <c r="N741" s="154">
        <v>0</v>
      </c>
      <c r="O741" s="155">
        <v>0</v>
      </c>
    </row>
    <row r="742" spans="1:15" x14ac:dyDescent="0.2">
      <c r="A742" s="153" t="s">
        <v>8</v>
      </c>
      <c r="B742" s="146" t="s">
        <v>87</v>
      </c>
      <c r="C742" s="147">
        <v>1</v>
      </c>
      <c r="D742" s="148">
        <v>667</v>
      </c>
      <c r="E742" s="148">
        <v>5098278</v>
      </c>
      <c r="F742" s="148">
        <v>76474170</v>
      </c>
      <c r="G742" s="148">
        <v>533.6</v>
      </c>
      <c r="H742" s="148">
        <v>4078622.4000000004</v>
      </c>
      <c r="I742" s="148">
        <v>61179336</v>
      </c>
      <c r="J742" s="148">
        <v>0</v>
      </c>
      <c r="K742" s="148">
        <v>32534.786834144805</v>
      </c>
      <c r="L742" s="149">
        <v>125000</v>
      </c>
      <c r="M742" s="150">
        <v>410583.16</v>
      </c>
      <c r="N742" s="154">
        <v>535583.16</v>
      </c>
      <c r="O742" s="155">
        <v>0.01</v>
      </c>
    </row>
    <row r="743" spans="1:15" x14ac:dyDescent="0.2">
      <c r="A743" s="153" t="s">
        <v>8</v>
      </c>
      <c r="B743" s="146" t="s">
        <v>17</v>
      </c>
      <c r="C743" s="147">
        <v>2</v>
      </c>
      <c r="D743" s="148">
        <v>0.16</v>
      </c>
      <c r="E743" s="148">
        <v>642</v>
      </c>
      <c r="F743" s="148">
        <v>6420</v>
      </c>
      <c r="G743" s="148">
        <v>0.128</v>
      </c>
      <c r="H743" s="148">
        <v>513.6</v>
      </c>
      <c r="I743" s="148">
        <v>5136</v>
      </c>
      <c r="J743" s="148">
        <v>0</v>
      </c>
      <c r="K743" s="148">
        <v>2.7813122793266873</v>
      </c>
      <c r="L743" s="149">
        <v>700</v>
      </c>
      <c r="M743" s="150">
        <v>41.02</v>
      </c>
      <c r="N743" s="154">
        <v>741.02</v>
      </c>
      <c r="O743" s="155">
        <v>0.18</v>
      </c>
    </row>
    <row r="744" spans="1:15" x14ac:dyDescent="0.2">
      <c r="A744" s="153" t="s">
        <v>18</v>
      </c>
      <c r="B744" s="146" t="s">
        <v>19</v>
      </c>
      <c r="C744" s="147">
        <v>579</v>
      </c>
      <c r="D744" s="148">
        <v>8.5540000000000003</v>
      </c>
      <c r="E744" s="148">
        <v>49524.6</v>
      </c>
      <c r="F744" s="148">
        <v>549806</v>
      </c>
      <c r="G744" s="148">
        <v>7.1599000000000013</v>
      </c>
      <c r="H744" s="148">
        <v>41278.630000000005</v>
      </c>
      <c r="I744" s="148">
        <v>455687.00000000006</v>
      </c>
      <c r="J744" s="148">
        <v>0</v>
      </c>
      <c r="K744" s="148">
        <v>240.24212480689084</v>
      </c>
      <c r="L744" s="149">
        <v>4733.6000000000004</v>
      </c>
      <c r="M744" s="150">
        <v>3315.81</v>
      </c>
      <c r="N744" s="154">
        <v>8049.41</v>
      </c>
      <c r="O744" s="155">
        <v>0.02</v>
      </c>
    </row>
    <row r="745" spans="1:15" x14ac:dyDescent="0.2">
      <c r="A745" s="153" t="s">
        <v>10</v>
      </c>
      <c r="B745" s="146" t="s">
        <v>13</v>
      </c>
      <c r="C745" s="147">
        <v>302.3</v>
      </c>
      <c r="D745" s="148">
        <v>0</v>
      </c>
      <c r="E745" s="148">
        <v>5139.1000000000004</v>
      </c>
      <c r="F745" s="148">
        <v>51391</v>
      </c>
      <c r="G745" s="148">
        <v>0</v>
      </c>
      <c r="H745" s="148">
        <v>4111.2800000000007</v>
      </c>
      <c r="I745" s="148">
        <v>41112.800000000003</v>
      </c>
      <c r="J745" s="148">
        <v>0</v>
      </c>
      <c r="K745" s="148">
        <v>22.87711601511953</v>
      </c>
      <c r="L745" s="149">
        <v>302.3</v>
      </c>
      <c r="M745" s="150">
        <v>342.02</v>
      </c>
      <c r="N745" s="154">
        <v>644.32000000000005</v>
      </c>
      <c r="O745" s="155">
        <v>0.02</v>
      </c>
    </row>
    <row r="746" spans="1:15" x14ac:dyDescent="0.2">
      <c r="A746" s="153" t="s">
        <v>33</v>
      </c>
      <c r="B746" s="146" t="s">
        <v>136</v>
      </c>
      <c r="C746" s="147">
        <v>0</v>
      </c>
      <c r="D746" s="148">
        <v>0</v>
      </c>
      <c r="E746" s="148">
        <v>0</v>
      </c>
      <c r="F746" s="148">
        <v>0</v>
      </c>
      <c r="G746" s="148">
        <v>0</v>
      </c>
      <c r="H746" s="148">
        <v>0</v>
      </c>
      <c r="I746" s="148">
        <v>0</v>
      </c>
      <c r="J746" s="148">
        <v>0</v>
      </c>
      <c r="K746" s="148">
        <v>0</v>
      </c>
      <c r="L746" s="149">
        <v>0</v>
      </c>
      <c r="M746" s="150">
        <v>0</v>
      </c>
      <c r="N746" s="154">
        <v>0</v>
      </c>
      <c r="O746" s="155">
        <v>0</v>
      </c>
    </row>
    <row r="747" spans="1:15" x14ac:dyDescent="0.2">
      <c r="A747" s="156" t="s">
        <v>130</v>
      </c>
      <c r="B747" s="146" t="s">
        <v>130</v>
      </c>
      <c r="C747" s="147">
        <v>0</v>
      </c>
      <c r="D747" s="148">
        <v>0</v>
      </c>
      <c r="E747" s="148">
        <v>0</v>
      </c>
      <c r="F747" s="148">
        <v>0</v>
      </c>
      <c r="G747" s="148">
        <v>0</v>
      </c>
      <c r="H747" s="148">
        <v>0</v>
      </c>
      <c r="I747" s="148">
        <v>0</v>
      </c>
      <c r="J747" s="148">
        <v>0</v>
      </c>
      <c r="K747" s="148">
        <v>0</v>
      </c>
      <c r="L747" s="149">
        <v>0</v>
      </c>
      <c r="M747" s="150">
        <v>0</v>
      </c>
      <c r="N747" s="154">
        <v>0</v>
      </c>
      <c r="O747" s="155">
        <v>0</v>
      </c>
    </row>
    <row r="748" spans="1:15" x14ac:dyDescent="0.2">
      <c r="A748" s="156" t="s">
        <v>131</v>
      </c>
      <c r="B748" s="146" t="s">
        <v>131</v>
      </c>
      <c r="C748" s="147">
        <v>0</v>
      </c>
      <c r="D748" s="148">
        <v>0</v>
      </c>
      <c r="E748" s="148">
        <v>0</v>
      </c>
      <c r="F748" s="148">
        <v>0</v>
      </c>
      <c r="G748" s="148">
        <v>0</v>
      </c>
      <c r="H748" s="148">
        <v>0</v>
      </c>
      <c r="I748" s="148">
        <v>0</v>
      </c>
      <c r="J748" s="148">
        <v>0</v>
      </c>
      <c r="K748" s="148">
        <v>0</v>
      </c>
      <c r="L748" s="149">
        <v>0</v>
      </c>
      <c r="M748" s="150">
        <v>0</v>
      </c>
      <c r="N748" s="154">
        <v>0</v>
      </c>
      <c r="O748" s="155">
        <v>0</v>
      </c>
    </row>
    <row r="749" spans="1:15" x14ac:dyDescent="0.2">
      <c r="A749" s="153" t="s">
        <v>32</v>
      </c>
      <c r="B749" s="146" t="s">
        <v>32</v>
      </c>
      <c r="C749" s="147">
        <v>0</v>
      </c>
      <c r="D749" s="148">
        <v>0</v>
      </c>
      <c r="E749" s="148">
        <v>0</v>
      </c>
      <c r="F749" s="148">
        <v>0</v>
      </c>
      <c r="G749" s="148">
        <v>0</v>
      </c>
      <c r="H749" s="148">
        <v>0</v>
      </c>
      <c r="I749" s="148">
        <v>0</v>
      </c>
      <c r="J749" s="148">
        <v>0</v>
      </c>
      <c r="K749" s="148">
        <v>0</v>
      </c>
      <c r="L749" s="149">
        <v>0</v>
      </c>
      <c r="M749" s="150">
        <v>0</v>
      </c>
      <c r="N749" s="154">
        <v>0</v>
      </c>
      <c r="O749" s="155">
        <v>0</v>
      </c>
    </row>
    <row r="750" spans="1:15" x14ac:dyDescent="0.2">
      <c r="A750" s="157" t="s">
        <v>40</v>
      </c>
      <c r="B750" s="158"/>
      <c r="C750" s="159">
        <v>14997.2565</v>
      </c>
      <c r="D750" s="160">
        <v>2572.7406476999995</v>
      </c>
      <c r="E750" s="160">
        <v>13887928.637299998</v>
      </c>
      <c r="F750" s="160">
        <v>191720368.73500001</v>
      </c>
      <c r="G750" s="160">
        <v>2058.5157182450002</v>
      </c>
      <c r="H750" s="160">
        <v>11298407.850465</v>
      </c>
      <c r="I750" s="160">
        <v>155882512.66955</v>
      </c>
      <c r="J750" s="160">
        <v>0</v>
      </c>
      <c r="K750" s="161">
        <v>84955.209888880068</v>
      </c>
      <c r="L750" s="162">
        <v>1356377.12</v>
      </c>
      <c r="M750" s="162">
        <v>1303772.49</v>
      </c>
      <c r="N750" s="163">
        <v>2660149.61</v>
      </c>
      <c r="O750" s="164">
        <v>0.02</v>
      </c>
    </row>
    <row r="751" spans="1:15" x14ac:dyDescent="0.2">
      <c r="A751" s="165"/>
      <c r="B751" s="165"/>
      <c r="C751" s="166"/>
      <c r="D751" s="166"/>
      <c r="E751" s="166"/>
      <c r="F751" s="166"/>
      <c r="G751" s="166"/>
      <c r="H751" s="166"/>
      <c r="I751" s="166"/>
      <c r="J751" s="166"/>
      <c r="K751" s="166"/>
      <c r="L751" s="167"/>
      <c r="M751" s="167"/>
      <c r="N751" s="167"/>
      <c r="O751" s="168"/>
    </row>
    <row r="752" spans="1:15" x14ac:dyDescent="0.2">
      <c r="A752" s="157" t="s">
        <v>129</v>
      </c>
      <c r="B752" s="158" t="s">
        <v>129</v>
      </c>
      <c r="C752" s="159">
        <v>639.35050000000001</v>
      </c>
      <c r="D752" s="160">
        <v>11.867806000000002</v>
      </c>
      <c r="E752" s="160">
        <v>76523.156200000012</v>
      </c>
      <c r="F752" s="160">
        <v>746559.56400000001</v>
      </c>
      <c r="G752" s="160">
        <v>11.867806000000002</v>
      </c>
      <c r="H752" s="160">
        <v>76523.156200000012</v>
      </c>
      <c r="I752" s="160">
        <v>746559.56400000001</v>
      </c>
      <c r="J752" s="160">
        <v>0</v>
      </c>
      <c r="K752" s="161">
        <v>385.90199490962664</v>
      </c>
      <c r="L752" s="162">
        <v>50624.78</v>
      </c>
      <c r="M752" s="169">
        <v>19908.04</v>
      </c>
      <c r="N752" s="163">
        <v>70532.81</v>
      </c>
      <c r="O752" s="170"/>
    </row>
    <row r="753" spans="1:15" x14ac:dyDescent="0.2">
      <c r="A753" s="157" t="s">
        <v>41</v>
      </c>
      <c r="B753" s="158" t="s">
        <v>41</v>
      </c>
      <c r="C753" s="159">
        <v>0</v>
      </c>
      <c r="D753" s="160">
        <v>0</v>
      </c>
      <c r="E753" s="160">
        <v>0</v>
      </c>
      <c r="F753" s="160">
        <v>0</v>
      </c>
      <c r="G753" s="160">
        <v>0</v>
      </c>
      <c r="H753" s="160">
        <v>0</v>
      </c>
      <c r="I753" s="160">
        <v>0</v>
      </c>
      <c r="J753" s="160">
        <v>0</v>
      </c>
      <c r="K753" s="161">
        <v>0</v>
      </c>
      <c r="L753" s="162">
        <v>0</v>
      </c>
      <c r="M753" s="169">
        <v>0</v>
      </c>
      <c r="N753" s="163">
        <v>0</v>
      </c>
      <c r="O753" s="170"/>
    </row>
    <row r="754" spans="1:15" x14ac:dyDescent="0.2">
      <c r="A754" s="157" t="s">
        <v>126</v>
      </c>
      <c r="B754" s="158" t="s">
        <v>127</v>
      </c>
      <c r="C754" s="159">
        <v>0</v>
      </c>
      <c r="D754" s="160">
        <v>0</v>
      </c>
      <c r="E754" s="160">
        <v>0</v>
      </c>
      <c r="F754" s="160">
        <v>0</v>
      </c>
      <c r="G754" s="160">
        <v>0</v>
      </c>
      <c r="H754" s="160">
        <v>0</v>
      </c>
      <c r="I754" s="160">
        <v>0</v>
      </c>
      <c r="J754" s="160">
        <v>0</v>
      </c>
      <c r="K754" s="161">
        <v>0</v>
      </c>
      <c r="L754" s="162">
        <v>0</v>
      </c>
      <c r="M754" s="169">
        <v>0</v>
      </c>
      <c r="N754" s="163">
        <v>0</v>
      </c>
      <c r="O754" s="170"/>
    </row>
    <row r="755" spans="1:15" x14ac:dyDescent="0.2">
      <c r="A755" s="170"/>
      <c r="B755" s="170"/>
      <c r="C755" s="170"/>
      <c r="D755" s="170"/>
      <c r="E755" s="170"/>
      <c r="F755" s="170"/>
      <c r="G755" s="170"/>
      <c r="H755" s="170"/>
      <c r="I755" s="170"/>
      <c r="J755" s="170"/>
      <c r="K755" s="170"/>
      <c r="L755" s="171"/>
      <c r="M755" s="171"/>
      <c r="N755" s="171"/>
      <c r="O755" s="170"/>
    </row>
    <row r="756" spans="1:15" x14ac:dyDescent="0.2">
      <c r="A756" s="157" t="s">
        <v>42</v>
      </c>
      <c r="B756" s="158"/>
      <c r="C756" s="159">
        <v>15636.607</v>
      </c>
      <c r="D756" s="160">
        <v>2584.6084536999997</v>
      </c>
      <c r="E756" s="160">
        <v>13964451.793499997</v>
      </c>
      <c r="F756" s="160">
        <v>192466928.29900002</v>
      </c>
      <c r="G756" s="160">
        <v>2070.3835242450004</v>
      </c>
      <c r="H756" s="160">
        <v>11374931.006664999</v>
      </c>
      <c r="I756" s="160">
        <v>156629072.23355001</v>
      </c>
      <c r="J756" s="160">
        <v>0</v>
      </c>
      <c r="K756" s="161">
        <v>85341.111883789694</v>
      </c>
      <c r="L756" s="162">
        <v>1407001.9</v>
      </c>
      <c r="M756" s="169">
        <v>1323680.53</v>
      </c>
      <c r="N756" s="163">
        <v>2730682.43</v>
      </c>
      <c r="O756" s="170"/>
    </row>
    <row r="757" spans="1:15" x14ac:dyDescent="0.2">
      <c r="A757" s="172"/>
      <c r="B757" s="170"/>
      <c r="C757" s="170"/>
      <c r="D757" s="170"/>
      <c r="E757" s="170"/>
      <c r="F757" s="170"/>
      <c r="G757" s="170"/>
      <c r="H757" s="170"/>
      <c r="I757" s="170"/>
      <c r="J757" s="170"/>
      <c r="K757" s="170"/>
      <c r="L757" s="170"/>
      <c r="M757" s="170"/>
      <c r="N757" s="170"/>
      <c r="O757" s="170"/>
    </row>
    <row r="758" spans="1:15" x14ac:dyDescent="0.2">
      <c r="A758" s="173" t="s">
        <v>85</v>
      </c>
      <c r="B758" s="174" t="s">
        <v>84</v>
      </c>
      <c r="C758" s="175">
        <v>2.3556081681782532</v>
      </c>
      <c r="D758" s="176"/>
      <c r="E758" s="170"/>
      <c r="F758" s="170"/>
      <c r="G758" s="170"/>
      <c r="H758" s="170"/>
      <c r="I758" s="170"/>
      <c r="J758" s="170"/>
      <c r="K758" s="170"/>
      <c r="L758" s="170"/>
      <c r="M758" s="170"/>
      <c r="N758" s="170"/>
      <c r="O758" s="170"/>
    </row>
    <row r="759" spans="1:15" x14ac:dyDescent="0.2">
      <c r="A759" s="177"/>
      <c r="B759" s="178" t="s">
        <v>76</v>
      </c>
      <c r="C759" s="179">
        <v>6.3593623331971711</v>
      </c>
      <c r="D759" s="176"/>
      <c r="E759" s="170"/>
      <c r="F759" s="170"/>
      <c r="G759" s="170"/>
      <c r="H759" s="170"/>
      <c r="I759" s="170"/>
      <c r="J759" s="170"/>
      <c r="K759" s="170"/>
      <c r="L759" s="170"/>
      <c r="M759" s="170"/>
      <c r="N759" s="170"/>
      <c r="O759" s="170"/>
    </row>
    <row r="760" spans="1:15" x14ac:dyDescent="0.2">
      <c r="A760" s="180" t="s">
        <v>132</v>
      </c>
      <c r="B760" s="170"/>
      <c r="C760" s="170"/>
      <c r="D760" s="170"/>
      <c r="E760" s="170"/>
      <c r="F760" s="170"/>
      <c r="G760" s="170"/>
      <c r="H760" s="170"/>
      <c r="I760" s="170"/>
      <c r="J760" s="170"/>
      <c r="K760" s="170"/>
      <c r="L760" s="170"/>
      <c r="M760" s="170"/>
      <c r="N760" s="170"/>
      <c r="O760" s="170"/>
    </row>
    <row r="761" spans="1:15" x14ac:dyDescent="0.2">
      <c r="A761" s="379" t="s">
        <v>111</v>
      </c>
      <c r="B761" s="374"/>
      <c r="C761" s="397" t="s">
        <v>36</v>
      </c>
      <c r="D761" s="398"/>
      <c r="E761" s="398"/>
      <c r="F761" s="398"/>
      <c r="G761" s="398"/>
      <c r="H761" s="398"/>
      <c r="I761" s="398"/>
      <c r="J761" s="398"/>
      <c r="K761" s="379"/>
      <c r="L761" s="399" t="s">
        <v>0</v>
      </c>
      <c r="M761" s="400"/>
      <c r="N761" s="400"/>
      <c r="O761" s="400"/>
    </row>
    <row r="762" spans="1:15" ht="51" x14ac:dyDescent="0.2">
      <c r="A762" s="376" t="s">
        <v>37</v>
      </c>
      <c r="B762" s="376" t="s">
        <v>1</v>
      </c>
      <c r="C762" s="376" t="s">
        <v>38</v>
      </c>
      <c r="D762" s="377" t="s">
        <v>98</v>
      </c>
      <c r="E762" s="377" t="s">
        <v>91</v>
      </c>
      <c r="F762" s="377" t="s">
        <v>92</v>
      </c>
      <c r="G762" s="377" t="s">
        <v>93</v>
      </c>
      <c r="H762" s="377" t="s">
        <v>94</v>
      </c>
      <c r="I762" s="377" t="s">
        <v>95</v>
      </c>
      <c r="J762" s="377" t="s">
        <v>96</v>
      </c>
      <c r="K762" s="377" t="s">
        <v>43</v>
      </c>
      <c r="L762" s="376" t="s">
        <v>5</v>
      </c>
      <c r="M762" s="287" t="s">
        <v>6</v>
      </c>
      <c r="N762" s="378" t="s">
        <v>7</v>
      </c>
      <c r="O762" s="378" t="s">
        <v>82</v>
      </c>
    </row>
    <row r="763" spans="1:15" x14ac:dyDescent="0.2">
      <c r="A763" s="145" t="s">
        <v>20</v>
      </c>
      <c r="B763" s="146" t="s">
        <v>21</v>
      </c>
      <c r="C763" s="147">
        <v>0</v>
      </c>
      <c r="D763" s="148">
        <v>0</v>
      </c>
      <c r="E763" s="148">
        <v>0</v>
      </c>
      <c r="F763" s="148">
        <v>0</v>
      </c>
      <c r="G763" s="148">
        <v>0</v>
      </c>
      <c r="H763" s="148">
        <v>0</v>
      </c>
      <c r="I763" s="148">
        <v>0</v>
      </c>
      <c r="J763" s="148">
        <v>0</v>
      </c>
      <c r="K763" s="148">
        <v>0</v>
      </c>
      <c r="L763" s="149">
        <v>0</v>
      </c>
      <c r="M763" s="150">
        <v>0</v>
      </c>
      <c r="N763" s="151">
        <v>0</v>
      </c>
      <c r="O763" s="152">
        <v>0</v>
      </c>
    </row>
    <row r="764" spans="1:15" x14ac:dyDescent="0.2">
      <c r="A764" s="153" t="s">
        <v>123</v>
      </c>
      <c r="B764" s="146" t="s">
        <v>124</v>
      </c>
      <c r="C764" s="147">
        <v>0</v>
      </c>
      <c r="D764" s="148">
        <v>0</v>
      </c>
      <c r="E764" s="148">
        <v>0</v>
      </c>
      <c r="F764" s="148">
        <v>0</v>
      </c>
      <c r="G764" s="148">
        <v>0</v>
      </c>
      <c r="H764" s="148">
        <v>0</v>
      </c>
      <c r="I764" s="148">
        <v>0</v>
      </c>
      <c r="J764" s="148">
        <v>0</v>
      </c>
      <c r="K764" s="148">
        <v>0</v>
      </c>
      <c r="L764" s="149">
        <v>0</v>
      </c>
      <c r="M764" s="150">
        <v>0</v>
      </c>
      <c r="N764" s="154">
        <v>0</v>
      </c>
      <c r="O764" s="155">
        <v>0</v>
      </c>
    </row>
    <row r="765" spans="1:15" x14ac:dyDescent="0.2">
      <c r="A765" s="153" t="s">
        <v>39</v>
      </c>
      <c r="B765" s="146" t="s">
        <v>44</v>
      </c>
      <c r="C765" s="147">
        <v>1</v>
      </c>
      <c r="D765" s="148">
        <v>0</v>
      </c>
      <c r="E765" s="148">
        <v>8197</v>
      </c>
      <c r="F765" s="148">
        <v>81970</v>
      </c>
      <c r="G765" s="148">
        <v>0</v>
      </c>
      <c r="H765" s="148">
        <v>8197</v>
      </c>
      <c r="I765" s="148">
        <v>81970</v>
      </c>
      <c r="J765" s="148">
        <v>0</v>
      </c>
      <c r="K765" s="148">
        <v>48.799151475097226</v>
      </c>
      <c r="L765" s="149">
        <v>1280</v>
      </c>
      <c r="M765" s="150">
        <v>1145.6300000000001</v>
      </c>
      <c r="N765" s="154">
        <v>2425.63</v>
      </c>
      <c r="O765" s="155">
        <v>0.04</v>
      </c>
    </row>
    <row r="766" spans="1:15" x14ac:dyDescent="0.2">
      <c r="A766" s="153" t="s">
        <v>10</v>
      </c>
      <c r="B766" s="146" t="s">
        <v>25</v>
      </c>
      <c r="C766" s="147">
        <v>6</v>
      </c>
      <c r="D766" s="148">
        <v>0</v>
      </c>
      <c r="E766" s="148">
        <v>1566</v>
      </c>
      <c r="F766" s="148">
        <v>15660</v>
      </c>
      <c r="G766" s="148">
        <v>0</v>
      </c>
      <c r="H766" s="148">
        <v>1252.8000000000002</v>
      </c>
      <c r="I766" s="148">
        <v>12528</v>
      </c>
      <c r="J766" s="148">
        <v>0</v>
      </c>
      <c r="K766" s="148">
        <v>8.0827180546514743</v>
      </c>
      <c r="L766" s="149">
        <v>26280</v>
      </c>
      <c r="M766" s="150">
        <v>355.91</v>
      </c>
      <c r="N766" s="154">
        <v>26635.91</v>
      </c>
      <c r="O766" s="155">
        <v>2.75</v>
      </c>
    </row>
    <row r="767" spans="1:15" x14ac:dyDescent="0.2">
      <c r="A767" s="153" t="s">
        <v>20</v>
      </c>
      <c r="B767" s="146" t="s">
        <v>22</v>
      </c>
      <c r="C767" s="147">
        <v>0</v>
      </c>
      <c r="D767" s="148">
        <v>0</v>
      </c>
      <c r="E767" s="148">
        <v>0</v>
      </c>
      <c r="F767" s="148">
        <v>0</v>
      </c>
      <c r="G767" s="148">
        <v>0</v>
      </c>
      <c r="H767" s="148">
        <v>0</v>
      </c>
      <c r="I767" s="148">
        <v>0</v>
      </c>
      <c r="J767" s="148">
        <v>0</v>
      </c>
      <c r="K767" s="148">
        <v>0</v>
      </c>
      <c r="L767" s="149">
        <v>0</v>
      </c>
      <c r="M767" s="150">
        <v>0</v>
      </c>
      <c r="N767" s="154">
        <v>0</v>
      </c>
      <c r="O767" s="155">
        <v>0</v>
      </c>
    </row>
    <row r="768" spans="1:15" x14ac:dyDescent="0.2">
      <c r="A768" s="153" t="s">
        <v>23</v>
      </c>
      <c r="B768" s="146" t="s">
        <v>24</v>
      </c>
      <c r="C768" s="147">
        <v>0</v>
      </c>
      <c r="D768" s="148">
        <v>0</v>
      </c>
      <c r="E768" s="148">
        <v>0</v>
      </c>
      <c r="F768" s="148">
        <v>0</v>
      </c>
      <c r="G768" s="148">
        <v>0</v>
      </c>
      <c r="H768" s="148">
        <v>0</v>
      </c>
      <c r="I768" s="148">
        <v>0</v>
      </c>
      <c r="J768" s="148">
        <v>0</v>
      </c>
      <c r="K768" s="148">
        <v>0</v>
      </c>
      <c r="L768" s="149">
        <v>0</v>
      </c>
      <c r="M768" s="150">
        <v>0</v>
      </c>
      <c r="N768" s="154">
        <v>0</v>
      </c>
      <c r="O768" s="155">
        <v>0</v>
      </c>
    </row>
    <row r="769" spans="1:15" x14ac:dyDescent="0.2">
      <c r="A769" s="153" t="s">
        <v>10</v>
      </c>
      <c r="B769" s="146" t="s">
        <v>26</v>
      </c>
      <c r="C769" s="147">
        <v>0</v>
      </c>
      <c r="D769" s="148">
        <v>0</v>
      </c>
      <c r="E769" s="148">
        <v>0</v>
      </c>
      <c r="F769" s="148">
        <v>0</v>
      </c>
      <c r="G769" s="148">
        <v>0</v>
      </c>
      <c r="H769" s="148">
        <v>0</v>
      </c>
      <c r="I769" s="148">
        <v>0</v>
      </c>
      <c r="J769" s="148">
        <v>0</v>
      </c>
      <c r="K769" s="148">
        <v>0</v>
      </c>
      <c r="L769" s="149">
        <v>0</v>
      </c>
      <c r="M769" s="150">
        <v>0</v>
      </c>
      <c r="N769" s="154">
        <v>0</v>
      </c>
      <c r="O769" s="155">
        <v>0</v>
      </c>
    </row>
    <row r="770" spans="1:15" x14ac:dyDescent="0.2">
      <c r="A770" s="153" t="s">
        <v>14</v>
      </c>
      <c r="B770" s="146" t="s">
        <v>28</v>
      </c>
      <c r="C770" s="147">
        <v>0</v>
      </c>
      <c r="D770" s="148">
        <v>0</v>
      </c>
      <c r="E770" s="148">
        <v>0</v>
      </c>
      <c r="F770" s="148">
        <v>0</v>
      </c>
      <c r="G770" s="148">
        <v>0</v>
      </c>
      <c r="H770" s="148">
        <v>0</v>
      </c>
      <c r="I770" s="148">
        <v>0</v>
      </c>
      <c r="J770" s="148">
        <v>0</v>
      </c>
      <c r="K770" s="148">
        <v>0</v>
      </c>
      <c r="L770" s="149">
        <v>0</v>
      </c>
      <c r="M770" s="150">
        <v>0</v>
      </c>
      <c r="N770" s="154">
        <v>0</v>
      </c>
      <c r="O770" s="155">
        <v>0</v>
      </c>
    </row>
    <row r="771" spans="1:15" x14ac:dyDescent="0.2">
      <c r="A771" s="153" t="s">
        <v>29</v>
      </c>
      <c r="B771" s="146" t="s">
        <v>30</v>
      </c>
      <c r="C771" s="147">
        <v>0</v>
      </c>
      <c r="D771" s="148">
        <v>0</v>
      </c>
      <c r="E771" s="148">
        <v>0</v>
      </c>
      <c r="F771" s="148">
        <v>0</v>
      </c>
      <c r="G771" s="148">
        <v>0</v>
      </c>
      <c r="H771" s="148">
        <v>0</v>
      </c>
      <c r="I771" s="148">
        <v>0</v>
      </c>
      <c r="J771" s="148">
        <v>0</v>
      </c>
      <c r="K771" s="148">
        <v>0</v>
      </c>
      <c r="L771" s="149">
        <v>0</v>
      </c>
      <c r="M771" s="150">
        <v>0</v>
      </c>
      <c r="N771" s="154">
        <v>0</v>
      </c>
      <c r="O771" s="155">
        <v>0</v>
      </c>
    </row>
    <row r="772" spans="1:15" x14ac:dyDescent="0.2">
      <c r="A772" s="153" t="s">
        <v>18</v>
      </c>
      <c r="B772" s="146" t="s">
        <v>31</v>
      </c>
      <c r="C772" s="147">
        <v>0</v>
      </c>
      <c r="D772" s="148">
        <v>0</v>
      </c>
      <c r="E772" s="148">
        <v>0</v>
      </c>
      <c r="F772" s="148">
        <v>0</v>
      </c>
      <c r="G772" s="148">
        <v>0</v>
      </c>
      <c r="H772" s="148">
        <v>0</v>
      </c>
      <c r="I772" s="148">
        <v>0</v>
      </c>
      <c r="J772" s="148">
        <v>0</v>
      </c>
      <c r="K772" s="148">
        <v>0</v>
      </c>
      <c r="L772" s="149">
        <v>0</v>
      </c>
      <c r="M772" s="150">
        <v>0</v>
      </c>
      <c r="N772" s="154">
        <v>0</v>
      </c>
      <c r="O772" s="155">
        <v>0</v>
      </c>
    </row>
    <row r="773" spans="1:15" x14ac:dyDescent="0.2">
      <c r="A773" s="153" t="s">
        <v>10</v>
      </c>
      <c r="B773" s="146" t="s">
        <v>27</v>
      </c>
      <c r="C773" s="147">
        <v>0</v>
      </c>
      <c r="D773" s="148">
        <v>0</v>
      </c>
      <c r="E773" s="148">
        <v>0</v>
      </c>
      <c r="F773" s="148">
        <v>0</v>
      </c>
      <c r="G773" s="148">
        <v>0</v>
      </c>
      <c r="H773" s="148">
        <v>0</v>
      </c>
      <c r="I773" s="148">
        <v>0</v>
      </c>
      <c r="J773" s="148">
        <v>0</v>
      </c>
      <c r="K773" s="148">
        <v>0</v>
      </c>
      <c r="L773" s="149">
        <v>0</v>
      </c>
      <c r="M773" s="150">
        <v>0</v>
      </c>
      <c r="N773" s="154">
        <v>0</v>
      </c>
      <c r="O773" s="155">
        <v>0</v>
      </c>
    </row>
    <row r="774" spans="1:15" x14ac:dyDescent="0.2">
      <c r="A774" s="153" t="s">
        <v>33</v>
      </c>
      <c r="B774" s="146" t="s">
        <v>34</v>
      </c>
      <c r="C774" s="147">
        <v>0</v>
      </c>
      <c r="D774" s="148">
        <v>0</v>
      </c>
      <c r="E774" s="148">
        <v>0</v>
      </c>
      <c r="F774" s="148">
        <v>0</v>
      </c>
      <c r="G774" s="148">
        <v>0</v>
      </c>
      <c r="H774" s="148">
        <v>0</v>
      </c>
      <c r="I774" s="148">
        <v>0</v>
      </c>
      <c r="J774" s="148">
        <v>0</v>
      </c>
      <c r="K774" s="148">
        <v>0</v>
      </c>
      <c r="L774" s="149">
        <v>0</v>
      </c>
      <c r="M774" s="150">
        <v>0</v>
      </c>
      <c r="N774" s="154">
        <v>0</v>
      </c>
      <c r="O774" s="155">
        <v>0</v>
      </c>
    </row>
    <row r="775" spans="1:15" x14ac:dyDescent="0.2">
      <c r="A775" s="153" t="s">
        <v>123</v>
      </c>
      <c r="B775" s="146" t="s">
        <v>125</v>
      </c>
      <c r="C775" s="147">
        <v>0</v>
      </c>
      <c r="D775" s="148">
        <v>0</v>
      </c>
      <c r="E775" s="148">
        <v>0</v>
      </c>
      <c r="F775" s="148">
        <v>0</v>
      </c>
      <c r="G775" s="148">
        <v>0</v>
      </c>
      <c r="H775" s="148">
        <v>0</v>
      </c>
      <c r="I775" s="148">
        <v>0</v>
      </c>
      <c r="J775" s="148">
        <v>0</v>
      </c>
      <c r="K775" s="148">
        <v>0</v>
      </c>
      <c r="L775" s="149">
        <v>0</v>
      </c>
      <c r="M775" s="150">
        <v>0</v>
      </c>
      <c r="N775" s="154">
        <v>0</v>
      </c>
      <c r="O775" s="155">
        <v>0</v>
      </c>
    </row>
    <row r="776" spans="1:15" x14ac:dyDescent="0.2">
      <c r="A776" s="153" t="s">
        <v>39</v>
      </c>
      <c r="B776" s="146" t="s">
        <v>88</v>
      </c>
      <c r="C776" s="147">
        <v>1</v>
      </c>
      <c r="D776" s="148">
        <v>2.6</v>
      </c>
      <c r="E776" s="148">
        <v>13010</v>
      </c>
      <c r="F776" s="148">
        <v>130100</v>
      </c>
      <c r="G776" s="148">
        <v>2.6</v>
      </c>
      <c r="H776" s="148">
        <v>13010</v>
      </c>
      <c r="I776" s="148">
        <v>130100</v>
      </c>
      <c r="J776" s="148">
        <v>0</v>
      </c>
      <c r="K776" s="148">
        <v>79.018889483212504</v>
      </c>
      <c r="L776" s="149">
        <v>2966</v>
      </c>
      <c r="M776" s="150">
        <v>1998.33</v>
      </c>
      <c r="N776" s="154">
        <v>4964.33</v>
      </c>
      <c r="O776" s="155">
        <v>0.05</v>
      </c>
    </row>
    <row r="777" spans="1:15" x14ac:dyDescent="0.2">
      <c r="A777" s="153" t="s">
        <v>8</v>
      </c>
      <c r="B777" s="146" t="s">
        <v>9</v>
      </c>
      <c r="C777" s="147">
        <v>0</v>
      </c>
      <c r="D777" s="148">
        <v>0</v>
      </c>
      <c r="E777" s="148">
        <v>0</v>
      </c>
      <c r="F777" s="148">
        <v>0</v>
      </c>
      <c r="G777" s="148">
        <v>0</v>
      </c>
      <c r="H777" s="148">
        <v>0</v>
      </c>
      <c r="I777" s="148">
        <v>0</v>
      </c>
      <c r="J777" s="148">
        <v>0</v>
      </c>
      <c r="K777" s="148">
        <v>0</v>
      </c>
      <c r="L777" s="149">
        <v>0</v>
      </c>
      <c r="M777" s="150">
        <v>0</v>
      </c>
      <c r="N777" s="154">
        <v>0</v>
      </c>
      <c r="O777" s="155">
        <v>0</v>
      </c>
    </row>
    <row r="778" spans="1:15" x14ac:dyDescent="0.2">
      <c r="A778" s="153" t="s">
        <v>10</v>
      </c>
      <c r="B778" s="146" t="s">
        <v>11</v>
      </c>
      <c r="C778" s="147">
        <v>0</v>
      </c>
      <c r="D778" s="148">
        <v>0</v>
      </c>
      <c r="E778" s="148">
        <v>0</v>
      </c>
      <c r="F778" s="148">
        <v>0</v>
      </c>
      <c r="G778" s="148">
        <v>0</v>
      </c>
      <c r="H778" s="148">
        <v>0</v>
      </c>
      <c r="I778" s="148">
        <v>0</v>
      </c>
      <c r="J778" s="148">
        <v>0</v>
      </c>
      <c r="K778" s="148">
        <v>0</v>
      </c>
      <c r="L778" s="149">
        <v>0</v>
      </c>
      <c r="M778" s="150">
        <v>0</v>
      </c>
      <c r="N778" s="154">
        <v>0</v>
      </c>
      <c r="O778" s="155">
        <v>0</v>
      </c>
    </row>
    <row r="779" spans="1:15" x14ac:dyDescent="0.2">
      <c r="A779" s="153" t="s">
        <v>10</v>
      </c>
      <c r="B779" s="146" t="s">
        <v>12</v>
      </c>
      <c r="C779" s="147">
        <v>0</v>
      </c>
      <c r="D779" s="148">
        <v>0</v>
      </c>
      <c r="E779" s="148">
        <v>0</v>
      </c>
      <c r="F779" s="148">
        <v>0</v>
      </c>
      <c r="G779" s="148">
        <v>0</v>
      </c>
      <c r="H779" s="148">
        <v>0</v>
      </c>
      <c r="I779" s="148">
        <v>0</v>
      </c>
      <c r="J779" s="148">
        <v>0</v>
      </c>
      <c r="K779" s="148">
        <v>0</v>
      </c>
      <c r="L779" s="149">
        <v>0</v>
      </c>
      <c r="M779" s="150">
        <v>0</v>
      </c>
      <c r="N779" s="154">
        <v>0</v>
      </c>
      <c r="O779" s="155">
        <v>0</v>
      </c>
    </row>
    <row r="780" spans="1:15" x14ac:dyDescent="0.2">
      <c r="A780" s="153" t="s">
        <v>14</v>
      </c>
      <c r="B780" s="146" t="s">
        <v>15</v>
      </c>
      <c r="C780" s="147">
        <v>1</v>
      </c>
      <c r="D780" s="148">
        <v>43</v>
      </c>
      <c r="E780" s="148">
        <v>217369</v>
      </c>
      <c r="F780" s="148">
        <v>2173690</v>
      </c>
      <c r="G780" s="148">
        <v>43</v>
      </c>
      <c r="H780" s="148">
        <v>217369</v>
      </c>
      <c r="I780" s="148">
        <v>2173690</v>
      </c>
      <c r="J780" s="148">
        <v>0</v>
      </c>
      <c r="K780" s="148">
        <v>1287.4207040265715</v>
      </c>
      <c r="L780" s="149">
        <v>29502</v>
      </c>
      <c r="M780" s="150">
        <v>29091.08</v>
      </c>
      <c r="N780" s="154">
        <v>58593.08</v>
      </c>
      <c r="O780" s="155">
        <v>0.03</v>
      </c>
    </row>
    <row r="781" spans="1:15" x14ac:dyDescent="0.2">
      <c r="A781" s="153" t="s">
        <v>8</v>
      </c>
      <c r="B781" s="146" t="s">
        <v>16</v>
      </c>
      <c r="C781" s="147">
        <v>0</v>
      </c>
      <c r="D781" s="148">
        <v>0</v>
      </c>
      <c r="E781" s="148">
        <v>0</v>
      </c>
      <c r="F781" s="148">
        <v>0</v>
      </c>
      <c r="G781" s="148">
        <v>0</v>
      </c>
      <c r="H781" s="148">
        <v>0</v>
      </c>
      <c r="I781" s="148">
        <v>0</v>
      </c>
      <c r="J781" s="148">
        <v>0</v>
      </c>
      <c r="K781" s="148">
        <v>0</v>
      </c>
      <c r="L781" s="149">
        <v>0</v>
      </c>
      <c r="M781" s="150">
        <v>0</v>
      </c>
      <c r="N781" s="154">
        <v>0</v>
      </c>
      <c r="O781" s="155">
        <v>0</v>
      </c>
    </row>
    <row r="782" spans="1:15" x14ac:dyDescent="0.2">
      <c r="A782" s="153" t="s">
        <v>8</v>
      </c>
      <c r="B782" s="146" t="s">
        <v>87</v>
      </c>
      <c r="C782" s="147">
        <v>0</v>
      </c>
      <c r="D782" s="148">
        <v>0</v>
      </c>
      <c r="E782" s="148">
        <v>0</v>
      </c>
      <c r="F782" s="148">
        <v>0</v>
      </c>
      <c r="G782" s="148">
        <v>0</v>
      </c>
      <c r="H782" s="148">
        <v>0</v>
      </c>
      <c r="I782" s="148">
        <v>0</v>
      </c>
      <c r="J782" s="148">
        <v>0</v>
      </c>
      <c r="K782" s="148">
        <v>0</v>
      </c>
      <c r="L782" s="149">
        <v>0</v>
      </c>
      <c r="M782" s="150">
        <v>0</v>
      </c>
      <c r="N782" s="154">
        <v>0</v>
      </c>
      <c r="O782" s="155">
        <v>0</v>
      </c>
    </row>
    <row r="783" spans="1:15" x14ac:dyDescent="0.2">
      <c r="A783" s="153" t="s">
        <v>8</v>
      </c>
      <c r="B783" s="146" t="s">
        <v>17</v>
      </c>
      <c r="C783" s="147">
        <v>0</v>
      </c>
      <c r="D783" s="148">
        <v>0</v>
      </c>
      <c r="E783" s="148">
        <v>0</v>
      </c>
      <c r="F783" s="148">
        <v>0</v>
      </c>
      <c r="G783" s="148">
        <v>0</v>
      </c>
      <c r="H783" s="148">
        <v>0</v>
      </c>
      <c r="I783" s="148">
        <v>0</v>
      </c>
      <c r="J783" s="148">
        <v>0</v>
      </c>
      <c r="K783" s="148">
        <v>0</v>
      </c>
      <c r="L783" s="149">
        <v>0</v>
      </c>
      <c r="M783" s="150">
        <v>0</v>
      </c>
      <c r="N783" s="154">
        <v>0</v>
      </c>
      <c r="O783" s="155">
        <v>0</v>
      </c>
    </row>
    <row r="784" spans="1:15" x14ac:dyDescent="0.2">
      <c r="A784" s="153" t="s">
        <v>18</v>
      </c>
      <c r="B784" s="146" t="s">
        <v>19</v>
      </c>
      <c r="C784" s="147">
        <v>0</v>
      </c>
      <c r="D784" s="148">
        <v>0</v>
      </c>
      <c r="E784" s="148">
        <v>0</v>
      </c>
      <c r="F784" s="148">
        <v>0</v>
      </c>
      <c r="G784" s="148">
        <v>0</v>
      </c>
      <c r="H784" s="148">
        <v>0</v>
      </c>
      <c r="I784" s="148">
        <v>0</v>
      </c>
      <c r="J784" s="148">
        <v>0</v>
      </c>
      <c r="K784" s="148">
        <v>0</v>
      </c>
      <c r="L784" s="149">
        <v>0</v>
      </c>
      <c r="M784" s="150">
        <v>0</v>
      </c>
      <c r="N784" s="154">
        <v>0</v>
      </c>
      <c r="O784" s="155">
        <v>0</v>
      </c>
    </row>
    <row r="785" spans="1:15" x14ac:dyDescent="0.2">
      <c r="A785" s="153" t="s">
        <v>10</v>
      </c>
      <c r="B785" s="146" t="s">
        <v>13</v>
      </c>
      <c r="C785" s="147">
        <v>0</v>
      </c>
      <c r="D785" s="148">
        <v>0</v>
      </c>
      <c r="E785" s="148">
        <v>0</v>
      </c>
      <c r="F785" s="148">
        <v>0</v>
      </c>
      <c r="G785" s="148">
        <v>0</v>
      </c>
      <c r="H785" s="148">
        <v>0</v>
      </c>
      <c r="I785" s="148">
        <v>0</v>
      </c>
      <c r="J785" s="148">
        <v>0</v>
      </c>
      <c r="K785" s="148">
        <v>0</v>
      </c>
      <c r="L785" s="149">
        <v>0</v>
      </c>
      <c r="M785" s="150">
        <v>0</v>
      </c>
      <c r="N785" s="154">
        <v>0</v>
      </c>
      <c r="O785" s="155">
        <v>0</v>
      </c>
    </row>
    <row r="786" spans="1:15" x14ac:dyDescent="0.2">
      <c r="A786" s="153" t="s">
        <v>33</v>
      </c>
      <c r="B786" s="146" t="s">
        <v>136</v>
      </c>
      <c r="C786" s="147">
        <v>0</v>
      </c>
      <c r="D786" s="148">
        <v>0</v>
      </c>
      <c r="E786" s="148">
        <v>0</v>
      </c>
      <c r="F786" s="148">
        <v>0</v>
      </c>
      <c r="G786" s="148">
        <v>0</v>
      </c>
      <c r="H786" s="148">
        <v>0</v>
      </c>
      <c r="I786" s="148">
        <v>0</v>
      </c>
      <c r="J786" s="148">
        <v>0</v>
      </c>
      <c r="K786" s="148">
        <v>0</v>
      </c>
      <c r="L786" s="149">
        <v>0</v>
      </c>
      <c r="M786" s="150">
        <v>0</v>
      </c>
      <c r="N786" s="154">
        <v>0</v>
      </c>
      <c r="O786" s="155">
        <v>0</v>
      </c>
    </row>
    <row r="787" spans="1:15" x14ac:dyDescent="0.2">
      <c r="A787" s="156" t="s">
        <v>130</v>
      </c>
      <c r="B787" s="146" t="s">
        <v>130</v>
      </c>
      <c r="C787" s="147">
        <v>0</v>
      </c>
      <c r="D787" s="148">
        <v>0</v>
      </c>
      <c r="E787" s="148">
        <v>0</v>
      </c>
      <c r="F787" s="148">
        <v>0</v>
      </c>
      <c r="G787" s="148">
        <v>0</v>
      </c>
      <c r="H787" s="148">
        <v>0</v>
      </c>
      <c r="I787" s="148">
        <v>0</v>
      </c>
      <c r="J787" s="148">
        <v>0</v>
      </c>
      <c r="K787" s="148">
        <v>0</v>
      </c>
      <c r="L787" s="149">
        <v>0</v>
      </c>
      <c r="M787" s="150">
        <v>0</v>
      </c>
      <c r="N787" s="154">
        <v>0</v>
      </c>
      <c r="O787" s="155">
        <v>0</v>
      </c>
    </row>
    <row r="788" spans="1:15" x14ac:dyDescent="0.2">
      <c r="A788" s="156" t="s">
        <v>131</v>
      </c>
      <c r="B788" s="146" t="s">
        <v>131</v>
      </c>
      <c r="C788" s="147">
        <v>0</v>
      </c>
      <c r="D788" s="148">
        <v>0</v>
      </c>
      <c r="E788" s="148">
        <v>0</v>
      </c>
      <c r="F788" s="148">
        <v>0</v>
      </c>
      <c r="G788" s="148">
        <v>0</v>
      </c>
      <c r="H788" s="148">
        <v>0</v>
      </c>
      <c r="I788" s="148">
        <v>0</v>
      </c>
      <c r="J788" s="148">
        <v>0</v>
      </c>
      <c r="K788" s="148">
        <v>0</v>
      </c>
      <c r="L788" s="149">
        <v>0</v>
      </c>
      <c r="M788" s="150">
        <v>0</v>
      </c>
      <c r="N788" s="154">
        <v>0</v>
      </c>
      <c r="O788" s="155">
        <v>0</v>
      </c>
    </row>
    <row r="789" spans="1:15" x14ac:dyDescent="0.2">
      <c r="A789" s="153" t="s">
        <v>32</v>
      </c>
      <c r="B789" s="146" t="s">
        <v>32</v>
      </c>
      <c r="C789" s="147">
        <v>0</v>
      </c>
      <c r="D789" s="148">
        <v>0</v>
      </c>
      <c r="E789" s="148">
        <v>0</v>
      </c>
      <c r="F789" s="148">
        <v>0</v>
      </c>
      <c r="G789" s="148">
        <v>0</v>
      </c>
      <c r="H789" s="148">
        <v>0</v>
      </c>
      <c r="I789" s="148">
        <v>0</v>
      </c>
      <c r="J789" s="148">
        <v>0</v>
      </c>
      <c r="K789" s="148">
        <v>0</v>
      </c>
      <c r="L789" s="149">
        <v>0</v>
      </c>
      <c r="M789" s="150">
        <v>0</v>
      </c>
      <c r="N789" s="154">
        <v>0</v>
      </c>
      <c r="O789" s="155">
        <v>0</v>
      </c>
    </row>
    <row r="790" spans="1:15" x14ac:dyDescent="0.2">
      <c r="A790" s="157" t="s">
        <v>40</v>
      </c>
      <c r="B790" s="158"/>
      <c r="C790" s="159">
        <v>9</v>
      </c>
      <c r="D790" s="160">
        <v>45.6</v>
      </c>
      <c r="E790" s="160">
        <v>240142</v>
      </c>
      <c r="F790" s="160">
        <v>2401420</v>
      </c>
      <c r="G790" s="160">
        <v>45.6</v>
      </c>
      <c r="H790" s="160">
        <v>239828.8</v>
      </c>
      <c r="I790" s="160">
        <v>2398288</v>
      </c>
      <c r="J790" s="160">
        <v>0</v>
      </c>
      <c r="K790" s="161">
        <v>1423.3214630395328</v>
      </c>
      <c r="L790" s="162">
        <v>60028</v>
      </c>
      <c r="M790" s="162">
        <v>32590.94</v>
      </c>
      <c r="N790" s="163">
        <v>92618.94</v>
      </c>
      <c r="O790" s="164">
        <v>0.05</v>
      </c>
    </row>
    <row r="791" spans="1:15" x14ac:dyDescent="0.2">
      <c r="A791" s="165"/>
      <c r="B791" s="165"/>
      <c r="C791" s="166"/>
      <c r="D791" s="166"/>
      <c r="E791" s="166"/>
      <c r="F791" s="166"/>
      <c r="G791" s="166"/>
      <c r="H791" s="166"/>
      <c r="I791" s="166"/>
      <c r="J791" s="166"/>
      <c r="K791" s="166"/>
      <c r="L791" s="167"/>
      <c r="M791" s="167"/>
      <c r="N791" s="167"/>
      <c r="O791" s="168"/>
    </row>
    <row r="792" spans="1:15" x14ac:dyDescent="0.2">
      <c r="A792" s="157" t="s">
        <v>129</v>
      </c>
      <c r="B792" s="158" t="s">
        <v>129</v>
      </c>
      <c r="C792" s="159">
        <v>1</v>
      </c>
      <c r="D792" s="160">
        <v>0</v>
      </c>
      <c r="E792" s="160">
        <v>102000</v>
      </c>
      <c r="F792" s="160">
        <v>1020000</v>
      </c>
      <c r="G792" s="160">
        <v>0</v>
      </c>
      <c r="H792" s="160">
        <v>91800</v>
      </c>
      <c r="I792" s="160">
        <v>918000</v>
      </c>
      <c r="J792" s="160">
        <v>0</v>
      </c>
      <c r="K792" s="161">
        <v>546.51239543905399</v>
      </c>
      <c r="L792" s="162">
        <v>4554</v>
      </c>
      <c r="M792" s="169">
        <v>12830.11</v>
      </c>
      <c r="N792" s="163">
        <v>17384.11</v>
      </c>
      <c r="O792" s="170"/>
    </row>
    <row r="793" spans="1:15" x14ac:dyDescent="0.2">
      <c r="A793" s="157" t="s">
        <v>41</v>
      </c>
      <c r="B793" s="158" t="s">
        <v>41</v>
      </c>
      <c r="C793" s="159">
        <v>0</v>
      </c>
      <c r="D793" s="160">
        <v>0</v>
      </c>
      <c r="E793" s="160">
        <v>0</v>
      </c>
      <c r="F793" s="160">
        <v>0</v>
      </c>
      <c r="G793" s="160">
        <v>0</v>
      </c>
      <c r="H793" s="160">
        <v>0</v>
      </c>
      <c r="I793" s="160">
        <v>0</v>
      </c>
      <c r="J793" s="160">
        <v>0</v>
      </c>
      <c r="K793" s="161">
        <v>0</v>
      </c>
      <c r="L793" s="162">
        <v>0</v>
      </c>
      <c r="M793" s="169">
        <v>0</v>
      </c>
      <c r="N793" s="163">
        <v>0</v>
      </c>
      <c r="O793" s="170"/>
    </row>
    <row r="794" spans="1:15" x14ac:dyDescent="0.2">
      <c r="A794" s="157" t="s">
        <v>126</v>
      </c>
      <c r="B794" s="158" t="s">
        <v>127</v>
      </c>
      <c r="C794" s="159">
        <v>1</v>
      </c>
      <c r="D794" s="160">
        <v>107</v>
      </c>
      <c r="E794" s="160">
        <v>624000</v>
      </c>
      <c r="F794" s="160">
        <v>624000</v>
      </c>
      <c r="G794" s="160">
        <v>107</v>
      </c>
      <c r="H794" s="160">
        <v>624000</v>
      </c>
      <c r="I794" s="160">
        <v>624000</v>
      </c>
      <c r="J794" s="160">
        <v>0</v>
      </c>
      <c r="K794" s="161">
        <v>378.99913172578482</v>
      </c>
      <c r="L794" s="162">
        <v>0</v>
      </c>
      <c r="M794" s="169">
        <v>10162.950000000001</v>
      </c>
      <c r="N794" s="163">
        <v>10162.950000000001</v>
      </c>
      <c r="O794" s="170"/>
    </row>
    <row r="795" spans="1:15" x14ac:dyDescent="0.2">
      <c r="A795" s="170"/>
      <c r="B795" s="170"/>
      <c r="C795" s="170"/>
      <c r="D795" s="170"/>
      <c r="E795" s="170"/>
      <c r="F795" s="170"/>
      <c r="G795" s="170"/>
      <c r="H795" s="170"/>
      <c r="I795" s="170"/>
      <c r="J795" s="170"/>
      <c r="K795" s="170"/>
      <c r="L795" s="171"/>
      <c r="M795" s="171"/>
      <c r="N795" s="171"/>
      <c r="O795" s="170"/>
    </row>
    <row r="796" spans="1:15" x14ac:dyDescent="0.2">
      <c r="A796" s="157" t="s">
        <v>42</v>
      </c>
      <c r="B796" s="158"/>
      <c r="C796" s="159">
        <v>11</v>
      </c>
      <c r="D796" s="160">
        <v>152.6</v>
      </c>
      <c r="E796" s="160">
        <v>966142</v>
      </c>
      <c r="F796" s="160">
        <v>4045420</v>
      </c>
      <c r="G796" s="160">
        <v>152.6</v>
      </c>
      <c r="H796" s="160">
        <v>955628.8</v>
      </c>
      <c r="I796" s="160">
        <v>3940288</v>
      </c>
      <c r="J796" s="160">
        <v>0</v>
      </c>
      <c r="K796" s="161">
        <v>2348.8329902043715</v>
      </c>
      <c r="L796" s="162">
        <v>64582</v>
      </c>
      <c r="M796" s="169">
        <v>55584</v>
      </c>
      <c r="N796" s="163">
        <v>120166</v>
      </c>
      <c r="O796" s="170"/>
    </row>
    <row r="797" spans="1:15" x14ac:dyDescent="0.2">
      <c r="A797" s="172"/>
      <c r="B797" s="170"/>
      <c r="C797" s="170"/>
      <c r="D797" s="170"/>
      <c r="E797" s="170"/>
      <c r="F797" s="170"/>
      <c r="G797" s="170"/>
      <c r="H797" s="170"/>
      <c r="I797" s="170"/>
      <c r="J797" s="170"/>
      <c r="K797" s="170"/>
      <c r="L797" s="170"/>
      <c r="M797" s="170"/>
      <c r="N797" s="170"/>
      <c r="O797" s="170"/>
    </row>
    <row r="798" spans="1:15" x14ac:dyDescent="0.2">
      <c r="A798" s="173" t="s">
        <v>85</v>
      </c>
      <c r="B798" s="174" t="s">
        <v>84</v>
      </c>
      <c r="C798" s="175">
        <v>5.9520234673621939</v>
      </c>
      <c r="D798" s="176"/>
      <c r="E798" s="170"/>
      <c r="F798" s="170"/>
      <c r="G798" s="170"/>
      <c r="H798" s="170"/>
      <c r="I798" s="170"/>
      <c r="J798" s="170"/>
      <c r="K798" s="170"/>
      <c r="L798" s="170"/>
      <c r="M798" s="170"/>
      <c r="N798" s="170"/>
      <c r="O798" s="170"/>
    </row>
    <row r="799" spans="1:15" x14ac:dyDescent="0.2">
      <c r="A799" s="177"/>
      <c r="B799" s="178" t="s">
        <v>76</v>
      </c>
      <c r="C799" s="179">
        <v>3.3621194242225041</v>
      </c>
      <c r="D799" s="176"/>
      <c r="E799" s="170"/>
      <c r="F799" s="170"/>
      <c r="G799" s="170"/>
      <c r="H799" s="170"/>
      <c r="I799" s="170"/>
      <c r="J799" s="170"/>
      <c r="K799" s="170"/>
      <c r="L799" s="170"/>
      <c r="M799" s="170"/>
      <c r="N799" s="170"/>
      <c r="O799" s="170"/>
    </row>
    <row r="800" spans="1:15" x14ac:dyDescent="0.2">
      <c r="A800" s="180" t="s">
        <v>132</v>
      </c>
      <c r="B800" s="170"/>
      <c r="C800" s="170"/>
      <c r="D800" s="170"/>
      <c r="E800" s="170"/>
      <c r="F800" s="170"/>
      <c r="G800" s="170"/>
      <c r="H800" s="170"/>
      <c r="I800" s="170"/>
      <c r="J800" s="170"/>
      <c r="K800" s="170"/>
      <c r="L800" s="170"/>
      <c r="M800" s="170"/>
      <c r="N800" s="170"/>
      <c r="O800" s="170"/>
    </row>
    <row r="801" spans="1:15" x14ac:dyDescent="0.2">
      <c r="A801" s="373" t="s">
        <v>112</v>
      </c>
      <c r="B801" s="374"/>
      <c r="C801" s="397" t="s">
        <v>36</v>
      </c>
      <c r="D801" s="398"/>
      <c r="E801" s="398"/>
      <c r="F801" s="398"/>
      <c r="G801" s="398"/>
      <c r="H801" s="398"/>
      <c r="I801" s="398"/>
      <c r="J801" s="398"/>
      <c r="K801" s="373"/>
      <c r="L801" s="399" t="s">
        <v>0</v>
      </c>
      <c r="M801" s="400"/>
      <c r="N801" s="400"/>
      <c r="O801" s="400"/>
    </row>
    <row r="802" spans="1:15" ht="51" x14ac:dyDescent="0.2">
      <c r="A802" s="376" t="s">
        <v>37</v>
      </c>
      <c r="B802" s="376" t="s">
        <v>1</v>
      </c>
      <c r="C802" s="376" t="s">
        <v>38</v>
      </c>
      <c r="D802" s="377" t="s">
        <v>98</v>
      </c>
      <c r="E802" s="377" t="s">
        <v>91</v>
      </c>
      <c r="F802" s="377" t="s">
        <v>92</v>
      </c>
      <c r="G802" s="377" t="s">
        <v>93</v>
      </c>
      <c r="H802" s="377" t="s">
        <v>94</v>
      </c>
      <c r="I802" s="377" t="s">
        <v>95</v>
      </c>
      <c r="J802" s="377" t="s">
        <v>96</v>
      </c>
      <c r="K802" s="377" t="s">
        <v>43</v>
      </c>
      <c r="L802" s="376" t="s">
        <v>5</v>
      </c>
      <c r="M802" s="287" t="s">
        <v>6</v>
      </c>
      <c r="N802" s="378" t="s">
        <v>7</v>
      </c>
      <c r="O802" s="378" t="s">
        <v>82</v>
      </c>
    </row>
    <row r="803" spans="1:15" x14ac:dyDescent="0.2">
      <c r="A803" s="145" t="s">
        <v>20</v>
      </c>
      <c r="B803" s="146" t="s">
        <v>21</v>
      </c>
      <c r="C803" s="147">
        <v>0</v>
      </c>
      <c r="D803" s="148">
        <v>0</v>
      </c>
      <c r="E803" s="148">
        <v>0</v>
      </c>
      <c r="F803" s="148">
        <v>0</v>
      </c>
      <c r="G803" s="148">
        <v>0</v>
      </c>
      <c r="H803" s="148">
        <v>0</v>
      </c>
      <c r="I803" s="148">
        <v>0</v>
      </c>
      <c r="J803" s="148">
        <v>0</v>
      </c>
      <c r="K803" s="148">
        <v>0</v>
      </c>
      <c r="L803" s="149">
        <v>0</v>
      </c>
      <c r="M803" s="150">
        <v>0</v>
      </c>
      <c r="N803" s="151">
        <v>0</v>
      </c>
      <c r="O803" s="152">
        <v>0</v>
      </c>
    </row>
    <row r="804" spans="1:15" x14ac:dyDescent="0.2">
      <c r="A804" s="153" t="s">
        <v>123</v>
      </c>
      <c r="B804" s="146" t="s">
        <v>124</v>
      </c>
      <c r="C804" s="147">
        <v>0</v>
      </c>
      <c r="D804" s="148">
        <v>0</v>
      </c>
      <c r="E804" s="148">
        <v>0</v>
      </c>
      <c r="F804" s="148">
        <v>0</v>
      </c>
      <c r="G804" s="148">
        <v>0</v>
      </c>
      <c r="H804" s="148">
        <v>0</v>
      </c>
      <c r="I804" s="148">
        <v>0</v>
      </c>
      <c r="J804" s="148">
        <v>0</v>
      </c>
      <c r="K804" s="148">
        <v>0</v>
      </c>
      <c r="L804" s="149">
        <v>0</v>
      </c>
      <c r="M804" s="150">
        <v>0</v>
      </c>
      <c r="N804" s="154">
        <v>0</v>
      </c>
      <c r="O804" s="155">
        <v>0</v>
      </c>
    </row>
    <row r="805" spans="1:15" x14ac:dyDescent="0.2">
      <c r="A805" s="153" t="s">
        <v>39</v>
      </c>
      <c r="B805" s="146" t="s">
        <v>44</v>
      </c>
      <c r="C805" s="147">
        <v>0</v>
      </c>
      <c r="D805" s="148">
        <v>0</v>
      </c>
      <c r="E805" s="148">
        <v>0</v>
      </c>
      <c r="F805" s="148">
        <v>0</v>
      </c>
      <c r="G805" s="148">
        <v>0</v>
      </c>
      <c r="H805" s="148">
        <v>0</v>
      </c>
      <c r="I805" s="148">
        <v>0</v>
      </c>
      <c r="J805" s="148">
        <v>0</v>
      </c>
      <c r="K805" s="148">
        <v>0</v>
      </c>
      <c r="L805" s="149">
        <v>0</v>
      </c>
      <c r="M805" s="150">
        <v>0</v>
      </c>
      <c r="N805" s="154">
        <v>0</v>
      </c>
      <c r="O805" s="155">
        <v>0</v>
      </c>
    </row>
    <row r="806" spans="1:15" x14ac:dyDescent="0.2">
      <c r="A806" s="153" t="s">
        <v>10</v>
      </c>
      <c r="B806" s="146" t="s">
        <v>25</v>
      </c>
      <c r="C806" s="147">
        <v>0</v>
      </c>
      <c r="D806" s="148">
        <v>0</v>
      </c>
      <c r="E806" s="148">
        <v>0</v>
      </c>
      <c r="F806" s="148">
        <v>0</v>
      </c>
      <c r="G806" s="148">
        <v>0</v>
      </c>
      <c r="H806" s="148">
        <v>0</v>
      </c>
      <c r="I806" s="148">
        <v>0</v>
      </c>
      <c r="J806" s="148">
        <v>0</v>
      </c>
      <c r="K806" s="148">
        <v>0</v>
      </c>
      <c r="L806" s="149">
        <v>0</v>
      </c>
      <c r="M806" s="150">
        <v>0</v>
      </c>
      <c r="N806" s="154">
        <v>0</v>
      </c>
      <c r="O806" s="155">
        <v>0</v>
      </c>
    </row>
    <row r="807" spans="1:15" x14ac:dyDescent="0.2">
      <c r="A807" s="153" t="s">
        <v>20</v>
      </c>
      <c r="B807" s="146" t="s">
        <v>22</v>
      </c>
      <c r="C807" s="147">
        <v>0</v>
      </c>
      <c r="D807" s="148">
        <v>0</v>
      </c>
      <c r="E807" s="148">
        <v>0</v>
      </c>
      <c r="F807" s="148">
        <v>0</v>
      </c>
      <c r="G807" s="148">
        <v>0</v>
      </c>
      <c r="H807" s="148">
        <v>0</v>
      </c>
      <c r="I807" s="148">
        <v>0</v>
      </c>
      <c r="J807" s="148">
        <v>0</v>
      </c>
      <c r="K807" s="148">
        <v>0</v>
      </c>
      <c r="L807" s="149">
        <v>0</v>
      </c>
      <c r="M807" s="150">
        <v>0</v>
      </c>
      <c r="N807" s="154">
        <v>0</v>
      </c>
      <c r="O807" s="155">
        <v>0</v>
      </c>
    </row>
    <row r="808" spans="1:15" x14ac:dyDescent="0.2">
      <c r="A808" s="153" t="s">
        <v>23</v>
      </c>
      <c r="B808" s="146" t="s">
        <v>24</v>
      </c>
      <c r="C808" s="147">
        <v>0</v>
      </c>
      <c r="D808" s="148">
        <v>0</v>
      </c>
      <c r="E808" s="148">
        <v>0</v>
      </c>
      <c r="F808" s="148">
        <v>0</v>
      </c>
      <c r="G808" s="148">
        <v>0</v>
      </c>
      <c r="H808" s="148">
        <v>0</v>
      </c>
      <c r="I808" s="148">
        <v>0</v>
      </c>
      <c r="J808" s="148">
        <v>0</v>
      </c>
      <c r="K808" s="148">
        <v>0</v>
      </c>
      <c r="L808" s="149">
        <v>0</v>
      </c>
      <c r="M808" s="150">
        <v>0</v>
      </c>
      <c r="N808" s="154">
        <v>0</v>
      </c>
      <c r="O808" s="155">
        <v>0</v>
      </c>
    </row>
    <row r="809" spans="1:15" x14ac:dyDescent="0.2">
      <c r="A809" s="153" t="s">
        <v>10</v>
      </c>
      <c r="B809" s="146" t="s">
        <v>26</v>
      </c>
      <c r="C809" s="147">
        <v>0</v>
      </c>
      <c r="D809" s="148">
        <v>0</v>
      </c>
      <c r="E809" s="148">
        <v>0</v>
      </c>
      <c r="F809" s="148">
        <v>0</v>
      </c>
      <c r="G809" s="148">
        <v>0</v>
      </c>
      <c r="H809" s="148">
        <v>0</v>
      </c>
      <c r="I809" s="148">
        <v>0</v>
      </c>
      <c r="J809" s="148">
        <v>0</v>
      </c>
      <c r="K809" s="148">
        <v>0</v>
      </c>
      <c r="L809" s="149">
        <v>0</v>
      </c>
      <c r="M809" s="150">
        <v>0</v>
      </c>
      <c r="N809" s="154">
        <v>0</v>
      </c>
      <c r="O809" s="155">
        <v>0</v>
      </c>
    </row>
    <row r="810" spans="1:15" x14ac:dyDescent="0.2">
      <c r="A810" s="153" t="s">
        <v>14</v>
      </c>
      <c r="B810" s="146" t="s">
        <v>28</v>
      </c>
      <c r="C810" s="147">
        <v>0</v>
      </c>
      <c r="D810" s="148">
        <v>0</v>
      </c>
      <c r="E810" s="148">
        <v>0</v>
      </c>
      <c r="F810" s="148">
        <v>0</v>
      </c>
      <c r="G810" s="148">
        <v>0</v>
      </c>
      <c r="H810" s="148">
        <v>0</v>
      </c>
      <c r="I810" s="148">
        <v>0</v>
      </c>
      <c r="J810" s="148">
        <v>0</v>
      </c>
      <c r="K810" s="148">
        <v>0</v>
      </c>
      <c r="L810" s="149">
        <v>0</v>
      </c>
      <c r="M810" s="150">
        <v>0</v>
      </c>
      <c r="N810" s="154">
        <v>0</v>
      </c>
      <c r="O810" s="155">
        <v>0</v>
      </c>
    </row>
    <row r="811" spans="1:15" x14ac:dyDescent="0.2">
      <c r="A811" s="153" t="s">
        <v>29</v>
      </c>
      <c r="B811" s="146" t="s">
        <v>30</v>
      </c>
      <c r="C811" s="147">
        <v>0</v>
      </c>
      <c r="D811" s="148">
        <v>0</v>
      </c>
      <c r="E811" s="148">
        <v>0</v>
      </c>
      <c r="F811" s="148">
        <v>0</v>
      </c>
      <c r="G811" s="148">
        <v>0</v>
      </c>
      <c r="H811" s="148">
        <v>0</v>
      </c>
      <c r="I811" s="148">
        <v>0</v>
      </c>
      <c r="J811" s="148">
        <v>0</v>
      </c>
      <c r="K811" s="148">
        <v>0</v>
      </c>
      <c r="L811" s="149">
        <v>0</v>
      </c>
      <c r="M811" s="150">
        <v>0</v>
      </c>
      <c r="N811" s="154">
        <v>0</v>
      </c>
      <c r="O811" s="155">
        <v>0</v>
      </c>
    </row>
    <row r="812" spans="1:15" x14ac:dyDescent="0.2">
      <c r="A812" s="153" t="s">
        <v>18</v>
      </c>
      <c r="B812" s="146" t="s">
        <v>31</v>
      </c>
      <c r="C812" s="147">
        <v>0</v>
      </c>
      <c r="D812" s="148">
        <v>0</v>
      </c>
      <c r="E812" s="148">
        <v>0</v>
      </c>
      <c r="F812" s="148">
        <v>0</v>
      </c>
      <c r="G812" s="148">
        <v>0</v>
      </c>
      <c r="H812" s="148">
        <v>0</v>
      </c>
      <c r="I812" s="148">
        <v>0</v>
      </c>
      <c r="J812" s="148">
        <v>0</v>
      </c>
      <c r="K812" s="148">
        <v>0</v>
      </c>
      <c r="L812" s="149">
        <v>0</v>
      </c>
      <c r="M812" s="150">
        <v>0</v>
      </c>
      <c r="N812" s="154">
        <v>0</v>
      </c>
      <c r="O812" s="155">
        <v>0</v>
      </c>
    </row>
    <row r="813" spans="1:15" x14ac:dyDescent="0.2">
      <c r="A813" s="153" t="s">
        <v>10</v>
      </c>
      <c r="B813" s="146" t="s">
        <v>27</v>
      </c>
      <c r="C813" s="147">
        <v>0</v>
      </c>
      <c r="D813" s="148">
        <v>0</v>
      </c>
      <c r="E813" s="148">
        <v>0</v>
      </c>
      <c r="F813" s="148">
        <v>0</v>
      </c>
      <c r="G813" s="148">
        <v>0</v>
      </c>
      <c r="H813" s="148">
        <v>0</v>
      </c>
      <c r="I813" s="148">
        <v>0</v>
      </c>
      <c r="J813" s="148">
        <v>0</v>
      </c>
      <c r="K813" s="148">
        <v>0</v>
      </c>
      <c r="L813" s="149">
        <v>0</v>
      </c>
      <c r="M813" s="150">
        <v>0</v>
      </c>
      <c r="N813" s="154">
        <v>0</v>
      </c>
      <c r="O813" s="155">
        <v>0</v>
      </c>
    </row>
    <row r="814" spans="1:15" x14ac:dyDescent="0.2">
      <c r="A814" s="153" t="s">
        <v>33</v>
      </c>
      <c r="B814" s="146" t="s">
        <v>34</v>
      </c>
      <c r="C814" s="147">
        <v>0</v>
      </c>
      <c r="D814" s="148">
        <v>0</v>
      </c>
      <c r="E814" s="148">
        <v>0</v>
      </c>
      <c r="F814" s="148">
        <v>0</v>
      </c>
      <c r="G814" s="148">
        <v>0</v>
      </c>
      <c r="H814" s="148">
        <v>0</v>
      </c>
      <c r="I814" s="148">
        <v>0</v>
      </c>
      <c r="J814" s="148">
        <v>0</v>
      </c>
      <c r="K814" s="148">
        <v>0</v>
      </c>
      <c r="L814" s="149">
        <v>0</v>
      </c>
      <c r="M814" s="150">
        <v>0</v>
      </c>
      <c r="N814" s="154">
        <v>0</v>
      </c>
      <c r="O814" s="155">
        <v>0</v>
      </c>
    </row>
    <row r="815" spans="1:15" x14ac:dyDescent="0.2">
      <c r="A815" s="153" t="s">
        <v>123</v>
      </c>
      <c r="B815" s="146" t="s">
        <v>125</v>
      </c>
      <c r="C815" s="147">
        <v>0</v>
      </c>
      <c r="D815" s="148">
        <v>0</v>
      </c>
      <c r="E815" s="148">
        <v>0</v>
      </c>
      <c r="F815" s="148">
        <v>0</v>
      </c>
      <c r="G815" s="148">
        <v>0</v>
      </c>
      <c r="H815" s="148">
        <v>0</v>
      </c>
      <c r="I815" s="148">
        <v>0</v>
      </c>
      <c r="J815" s="148">
        <v>0</v>
      </c>
      <c r="K815" s="148">
        <v>0</v>
      </c>
      <c r="L815" s="149">
        <v>0</v>
      </c>
      <c r="M815" s="150">
        <v>0</v>
      </c>
      <c r="N815" s="154">
        <v>0</v>
      </c>
      <c r="O815" s="155">
        <v>0</v>
      </c>
    </row>
    <row r="816" spans="1:15" x14ac:dyDescent="0.2">
      <c r="A816" s="153" t="s">
        <v>39</v>
      </c>
      <c r="B816" s="146" t="s">
        <v>88</v>
      </c>
      <c r="C816" s="147">
        <v>0</v>
      </c>
      <c r="D816" s="148">
        <v>0</v>
      </c>
      <c r="E816" s="148">
        <v>0</v>
      </c>
      <c r="F816" s="148">
        <v>0</v>
      </c>
      <c r="G816" s="148">
        <v>0</v>
      </c>
      <c r="H816" s="148">
        <v>0</v>
      </c>
      <c r="I816" s="148">
        <v>0</v>
      </c>
      <c r="J816" s="148">
        <v>0</v>
      </c>
      <c r="K816" s="148">
        <v>0</v>
      </c>
      <c r="L816" s="149">
        <v>0</v>
      </c>
      <c r="M816" s="150">
        <v>0</v>
      </c>
      <c r="N816" s="154">
        <v>0</v>
      </c>
      <c r="O816" s="155">
        <v>0</v>
      </c>
    </row>
    <row r="817" spans="1:15" x14ac:dyDescent="0.2">
      <c r="A817" s="153" t="s">
        <v>8</v>
      </c>
      <c r="B817" s="146" t="s">
        <v>9</v>
      </c>
      <c r="C817" s="147">
        <v>0</v>
      </c>
      <c r="D817" s="148">
        <v>0</v>
      </c>
      <c r="E817" s="148">
        <v>0</v>
      </c>
      <c r="F817" s="148">
        <v>0</v>
      </c>
      <c r="G817" s="148">
        <v>0</v>
      </c>
      <c r="H817" s="148">
        <v>0</v>
      </c>
      <c r="I817" s="148">
        <v>0</v>
      </c>
      <c r="J817" s="148">
        <v>0</v>
      </c>
      <c r="K817" s="148">
        <v>0</v>
      </c>
      <c r="L817" s="149">
        <v>0</v>
      </c>
      <c r="M817" s="150">
        <v>0</v>
      </c>
      <c r="N817" s="154">
        <v>0</v>
      </c>
      <c r="O817" s="155">
        <v>0</v>
      </c>
    </row>
    <row r="818" spans="1:15" x14ac:dyDescent="0.2">
      <c r="A818" s="153" t="s">
        <v>10</v>
      </c>
      <c r="B818" s="146" t="s">
        <v>11</v>
      </c>
      <c r="C818" s="147">
        <v>0</v>
      </c>
      <c r="D818" s="148">
        <v>0</v>
      </c>
      <c r="E818" s="148">
        <v>0</v>
      </c>
      <c r="F818" s="148">
        <v>0</v>
      </c>
      <c r="G818" s="148">
        <v>0</v>
      </c>
      <c r="H818" s="148">
        <v>0</v>
      </c>
      <c r="I818" s="148">
        <v>0</v>
      </c>
      <c r="J818" s="148">
        <v>0</v>
      </c>
      <c r="K818" s="148">
        <v>0</v>
      </c>
      <c r="L818" s="149">
        <v>0</v>
      </c>
      <c r="M818" s="150">
        <v>0</v>
      </c>
      <c r="N818" s="154">
        <v>0</v>
      </c>
      <c r="O818" s="155">
        <v>0</v>
      </c>
    </row>
    <row r="819" spans="1:15" x14ac:dyDescent="0.2">
      <c r="A819" s="153" t="s">
        <v>10</v>
      </c>
      <c r="B819" s="146" t="s">
        <v>12</v>
      </c>
      <c r="C819" s="147">
        <v>0</v>
      </c>
      <c r="D819" s="148">
        <v>0</v>
      </c>
      <c r="E819" s="148">
        <v>0</v>
      </c>
      <c r="F819" s="148">
        <v>0</v>
      </c>
      <c r="G819" s="148">
        <v>0</v>
      </c>
      <c r="H819" s="148">
        <v>0</v>
      </c>
      <c r="I819" s="148">
        <v>0</v>
      </c>
      <c r="J819" s="148">
        <v>0</v>
      </c>
      <c r="K819" s="148">
        <v>0</v>
      </c>
      <c r="L819" s="149">
        <v>0</v>
      </c>
      <c r="M819" s="150">
        <v>0</v>
      </c>
      <c r="N819" s="154">
        <v>0</v>
      </c>
      <c r="O819" s="155">
        <v>0</v>
      </c>
    </row>
    <row r="820" spans="1:15" x14ac:dyDescent="0.2">
      <c r="A820" s="153" t="s">
        <v>14</v>
      </c>
      <c r="B820" s="146" t="s">
        <v>15</v>
      </c>
      <c r="C820" s="147">
        <v>0</v>
      </c>
      <c r="D820" s="148">
        <v>0</v>
      </c>
      <c r="E820" s="148">
        <v>0</v>
      </c>
      <c r="F820" s="148">
        <v>0</v>
      </c>
      <c r="G820" s="148">
        <v>0</v>
      </c>
      <c r="H820" s="148">
        <v>0</v>
      </c>
      <c r="I820" s="148">
        <v>0</v>
      </c>
      <c r="J820" s="148">
        <v>0</v>
      </c>
      <c r="K820" s="148">
        <v>0</v>
      </c>
      <c r="L820" s="149">
        <v>0</v>
      </c>
      <c r="M820" s="150">
        <v>0</v>
      </c>
      <c r="N820" s="154">
        <v>0</v>
      </c>
      <c r="O820" s="155">
        <v>0</v>
      </c>
    </row>
    <row r="821" spans="1:15" x14ac:dyDescent="0.2">
      <c r="A821" s="153" t="s">
        <v>8</v>
      </c>
      <c r="B821" s="146" t="s">
        <v>16</v>
      </c>
      <c r="C821" s="147">
        <v>0</v>
      </c>
      <c r="D821" s="148">
        <v>0</v>
      </c>
      <c r="E821" s="148">
        <v>0</v>
      </c>
      <c r="F821" s="148">
        <v>0</v>
      </c>
      <c r="G821" s="148">
        <v>0</v>
      </c>
      <c r="H821" s="148">
        <v>0</v>
      </c>
      <c r="I821" s="148">
        <v>0</v>
      </c>
      <c r="J821" s="148">
        <v>0</v>
      </c>
      <c r="K821" s="148">
        <v>0</v>
      </c>
      <c r="L821" s="149">
        <v>0</v>
      </c>
      <c r="M821" s="150">
        <v>0</v>
      </c>
      <c r="N821" s="154">
        <v>0</v>
      </c>
      <c r="O821" s="155">
        <v>0</v>
      </c>
    </row>
    <row r="822" spans="1:15" x14ac:dyDescent="0.2">
      <c r="A822" s="153" t="s">
        <v>8</v>
      </c>
      <c r="B822" s="146" t="s">
        <v>87</v>
      </c>
      <c r="C822" s="147">
        <v>0</v>
      </c>
      <c r="D822" s="148">
        <v>0</v>
      </c>
      <c r="E822" s="148">
        <v>0</v>
      </c>
      <c r="F822" s="148">
        <v>0</v>
      </c>
      <c r="G822" s="148">
        <v>0</v>
      </c>
      <c r="H822" s="148">
        <v>0</v>
      </c>
      <c r="I822" s="148">
        <v>0</v>
      </c>
      <c r="J822" s="148">
        <v>0</v>
      </c>
      <c r="K822" s="148">
        <v>0</v>
      </c>
      <c r="L822" s="149">
        <v>0</v>
      </c>
      <c r="M822" s="150">
        <v>0</v>
      </c>
      <c r="N822" s="154">
        <v>0</v>
      </c>
      <c r="O822" s="155">
        <v>0</v>
      </c>
    </row>
    <row r="823" spans="1:15" x14ac:dyDescent="0.2">
      <c r="A823" s="153" t="s">
        <v>8</v>
      </c>
      <c r="B823" s="146" t="s">
        <v>17</v>
      </c>
      <c r="C823" s="147">
        <v>0</v>
      </c>
      <c r="D823" s="148">
        <v>0</v>
      </c>
      <c r="E823" s="148">
        <v>0</v>
      </c>
      <c r="F823" s="148">
        <v>0</v>
      </c>
      <c r="G823" s="148">
        <v>0</v>
      </c>
      <c r="H823" s="148">
        <v>0</v>
      </c>
      <c r="I823" s="148">
        <v>0</v>
      </c>
      <c r="J823" s="148">
        <v>0</v>
      </c>
      <c r="K823" s="148">
        <v>0</v>
      </c>
      <c r="L823" s="149">
        <v>0</v>
      </c>
      <c r="M823" s="150">
        <v>0</v>
      </c>
      <c r="N823" s="154">
        <v>0</v>
      </c>
      <c r="O823" s="155">
        <v>0</v>
      </c>
    </row>
    <row r="824" spans="1:15" x14ac:dyDescent="0.2">
      <c r="A824" s="153" t="s">
        <v>18</v>
      </c>
      <c r="B824" s="146" t="s">
        <v>19</v>
      </c>
      <c r="C824" s="147">
        <v>0</v>
      </c>
      <c r="D824" s="148">
        <v>0</v>
      </c>
      <c r="E824" s="148">
        <v>0</v>
      </c>
      <c r="F824" s="148">
        <v>0</v>
      </c>
      <c r="G824" s="148">
        <v>0</v>
      </c>
      <c r="H824" s="148">
        <v>0</v>
      </c>
      <c r="I824" s="148">
        <v>0</v>
      </c>
      <c r="J824" s="148">
        <v>0</v>
      </c>
      <c r="K824" s="148">
        <v>0</v>
      </c>
      <c r="L824" s="149">
        <v>0</v>
      </c>
      <c r="M824" s="150">
        <v>0</v>
      </c>
      <c r="N824" s="154">
        <v>0</v>
      </c>
      <c r="O824" s="155">
        <v>0</v>
      </c>
    </row>
    <row r="825" spans="1:15" x14ac:dyDescent="0.2">
      <c r="A825" s="153" t="s">
        <v>10</v>
      </c>
      <c r="B825" s="146" t="s">
        <v>13</v>
      </c>
      <c r="C825" s="147">
        <v>0</v>
      </c>
      <c r="D825" s="148">
        <v>0</v>
      </c>
      <c r="E825" s="148">
        <v>0</v>
      </c>
      <c r="F825" s="148">
        <v>0</v>
      </c>
      <c r="G825" s="148">
        <v>0</v>
      </c>
      <c r="H825" s="148">
        <v>0</v>
      </c>
      <c r="I825" s="148">
        <v>0</v>
      </c>
      <c r="J825" s="148">
        <v>0</v>
      </c>
      <c r="K825" s="148">
        <v>0</v>
      </c>
      <c r="L825" s="149">
        <v>0</v>
      </c>
      <c r="M825" s="150">
        <v>0</v>
      </c>
      <c r="N825" s="154">
        <v>0</v>
      </c>
      <c r="O825" s="155">
        <v>0</v>
      </c>
    </row>
    <row r="826" spans="1:15" x14ac:dyDescent="0.2">
      <c r="A826" s="153" t="s">
        <v>33</v>
      </c>
      <c r="B826" s="146" t="s">
        <v>136</v>
      </c>
      <c r="C826" s="147">
        <v>0</v>
      </c>
      <c r="D826" s="148">
        <v>0</v>
      </c>
      <c r="E826" s="148">
        <v>0</v>
      </c>
      <c r="F826" s="148">
        <v>0</v>
      </c>
      <c r="G826" s="148">
        <v>0</v>
      </c>
      <c r="H826" s="148">
        <v>0</v>
      </c>
      <c r="I826" s="148">
        <v>0</v>
      </c>
      <c r="J826" s="148">
        <v>0</v>
      </c>
      <c r="K826" s="148">
        <v>0</v>
      </c>
      <c r="L826" s="149">
        <v>0</v>
      </c>
      <c r="M826" s="150">
        <v>0</v>
      </c>
      <c r="N826" s="154">
        <v>0</v>
      </c>
      <c r="O826" s="155">
        <v>0</v>
      </c>
    </row>
    <row r="827" spans="1:15" x14ac:dyDescent="0.2">
      <c r="A827" s="156" t="s">
        <v>130</v>
      </c>
      <c r="B827" s="146" t="s">
        <v>130</v>
      </c>
      <c r="C827" s="147">
        <v>0</v>
      </c>
      <c r="D827" s="148">
        <v>0</v>
      </c>
      <c r="E827" s="148">
        <v>0</v>
      </c>
      <c r="F827" s="148">
        <v>0</v>
      </c>
      <c r="G827" s="148">
        <v>0</v>
      </c>
      <c r="H827" s="148">
        <v>0</v>
      </c>
      <c r="I827" s="148">
        <v>0</v>
      </c>
      <c r="J827" s="148">
        <v>0</v>
      </c>
      <c r="K827" s="148">
        <v>0</v>
      </c>
      <c r="L827" s="149">
        <v>0</v>
      </c>
      <c r="M827" s="150">
        <v>0</v>
      </c>
      <c r="N827" s="154">
        <v>0</v>
      </c>
      <c r="O827" s="155">
        <v>0</v>
      </c>
    </row>
    <row r="828" spans="1:15" x14ac:dyDescent="0.2">
      <c r="A828" s="156" t="s">
        <v>131</v>
      </c>
      <c r="B828" s="146" t="s">
        <v>131</v>
      </c>
      <c r="C828" s="147">
        <v>0</v>
      </c>
      <c r="D828" s="148">
        <v>0</v>
      </c>
      <c r="E828" s="148">
        <v>0</v>
      </c>
      <c r="F828" s="148">
        <v>0</v>
      </c>
      <c r="G828" s="148">
        <v>0</v>
      </c>
      <c r="H828" s="148">
        <v>0</v>
      </c>
      <c r="I828" s="148">
        <v>0</v>
      </c>
      <c r="J828" s="148">
        <v>0</v>
      </c>
      <c r="K828" s="148">
        <v>0</v>
      </c>
      <c r="L828" s="149">
        <v>0</v>
      </c>
      <c r="M828" s="150">
        <v>0</v>
      </c>
      <c r="N828" s="154">
        <v>0</v>
      </c>
      <c r="O828" s="155">
        <v>0</v>
      </c>
    </row>
    <row r="829" spans="1:15" x14ac:dyDescent="0.2">
      <c r="A829" s="153" t="s">
        <v>32</v>
      </c>
      <c r="B829" s="146" t="s">
        <v>32</v>
      </c>
      <c r="C829" s="147">
        <v>0</v>
      </c>
      <c r="D829" s="148">
        <v>0</v>
      </c>
      <c r="E829" s="148">
        <v>0</v>
      </c>
      <c r="F829" s="148">
        <v>0</v>
      </c>
      <c r="G829" s="148">
        <v>0</v>
      </c>
      <c r="H829" s="148">
        <v>0</v>
      </c>
      <c r="I829" s="148">
        <v>0</v>
      </c>
      <c r="J829" s="148">
        <v>0</v>
      </c>
      <c r="K829" s="148">
        <v>0</v>
      </c>
      <c r="L829" s="149">
        <v>0</v>
      </c>
      <c r="M829" s="150">
        <v>0</v>
      </c>
      <c r="N829" s="154">
        <v>0</v>
      </c>
      <c r="O829" s="155">
        <v>0</v>
      </c>
    </row>
    <row r="830" spans="1:15" x14ac:dyDescent="0.2">
      <c r="A830" s="157" t="s">
        <v>40</v>
      </c>
      <c r="B830" s="158"/>
      <c r="C830" s="159">
        <v>0</v>
      </c>
      <c r="D830" s="160">
        <v>0</v>
      </c>
      <c r="E830" s="160">
        <v>0</v>
      </c>
      <c r="F830" s="160">
        <v>0</v>
      </c>
      <c r="G830" s="160">
        <v>0</v>
      </c>
      <c r="H830" s="160">
        <v>0</v>
      </c>
      <c r="I830" s="160">
        <v>0</v>
      </c>
      <c r="J830" s="160">
        <v>0</v>
      </c>
      <c r="K830" s="161">
        <v>0</v>
      </c>
      <c r="L830" s="162">
        <v>0</v>
      </c>
      <c r="M830" s="162">
        <v>0</v>
      </c>
      <c r="N830" s="163">
        <v>0</v>
      </c>
      <c r="O830" s="164"/>
    </row>
    <row r="831" spans="1:15" x14ac:dyDescent="0.2">
      <c r="A831" s="165"/>
      <c r="B831" s="165"/>
      <c r="C831" s="166"/>
      <c r="D831" s="166"/>
      <c r="E831" s="166"/>
      <c r="F831" s="166"/>
      <c r="G831" s="166"/>
      <c r="H831" s="166"/>
      <c r="I831" s="166"/>
      <c r="J831" s="166"/>
      <c r="K831" s="166"/>
      <c r="L831" s="167"/>
      <c r="M831" s="167"/>
      <c r="N831" s="167"/>
      <c r="O831" s="168"/>
    </row>
    <row r="832" spans="1:15" x14ac:dyDescent="0.2">
      <c r="A832" s="157" t="s">
        <v>129</v>
      </c>
      <c r="B832" s="158" t="s">
        <v>129</v>
      </c>
      <c r="C832" s="159">
        <v>26</v>
      </c>
      <c r="D832" s="160">
        <v>0.8899999999999999</v>
      </c>
      <c r="E832" s="160">
        <v>3704.2</v>
      </c>
      <c r="F832" s="160">
        <v>52884.800000000003</v>
      </c>
      <c r="G832" s="160">
        <v>0.8899999999999999</v>
      </c>
      <c r="H832" s="160">
        <v>3091.3900000000003</v>
      </c>
      <c r="I832" s="160">
        <v>45061.01</v>
      </c>
      <c r="J832" s="160">
        <v>0</v>
      </c>
      <c r="K832" s="161">
        <v>27.659308250217133</v>
      </c>
      <c r="L832" s="162">
        <v>111252.32</v>
      </c>
      <c r="M832" s="169">
        <v>3172</v>
      </c>
      <c r="N832" s="163">
        <v>114424.32000000001</v>
      </c>
      <c r="O832" s="170"/>
    </row>
    <row r="833" spans="1:15" x14ac:dyDescent="0.2">
      <c r="A833" s="157" t="s">
        <v>41</v>
      </c>
      <c r="B833" s="158" t="s">
        <v>41</v>
      </c>
      <c r="C833" s="159">
        <v>0</v>
      </c>
      <c r="D833" s="160">
        <v>0</v>
      </c>
      <c r="E833" s="160">
        <v>0</v>
      </c>
      <c r="F833" s="160">
        <v>0</v>
      </c>
      <c r="G833" s="160">
        <v>0</v>
      </c>
      <c r="H833" s="160">
        <v>0</v>
      </c>
      <c r="I833" s="160">
        <v>0</v>
      </c>
      <c r="J833" s="160">
        <v>0</v>
      </c>
      <c r="K833" s="161">
        <v>0</v>
      </c>
      <c r="L833" s="162">
        <v>0</v>
      </c>
      <c r="M833" s="169">
        <v>0</v>
      </c>
      <c r="N833" s="163">
        <v>0</v>
      </c>
      <c r="O833" s="170"/>
    </row>
    <row r="834" spans="1:15" x14ac:dyDescent="0.2">
      <c r="A834" s="157" t="s">
        <v>126</v>
      </c>
      <c r="B834" s="158" t="s">
        <v>127</v>
      </c>
      <c r="C834" s="159">
        <v>0</v>
      </c>
      <c r="D834" s="160">
        <v>0</v>
      </c>
      <c r="E834" s="160">
        <v>0</v>
      </c>
      <c r="F834" s="160">
        <v>0</v>
      </c>
      <c r="G834" s="160">
        <v>0</v>
      </c>
      <c r="H834" s="160">
        <v>0</v>
      </c>
      <c r="I834" s="160">
        <v>0</v>
      </c>
      <c r="J834" s="160">
        <v>0</v>
      </c>
      <c r="K834" s="161">
        <v>0</v>
      </c>
      <c r="L834" s="162">
        <v>0</v>
      </c>
      <c r="M834" s="169">
        <v>0</v>
      </c>
      <c r="N834" s="163">
        <v>0</v>
      </c>
      <c r="O834" s="170"/>
    </row>
    <row r="835" spans="1:15" x14ac:dyDescent="0.2">
      <c r="A835" s="170"/>
      <c r="B835" s="170"/>
      <c r="C835" s="170"/>
      <c r="D835" s="170"/>
      <c r="E835" s="170"/>
      <c r="F835" s="170"/>
      <c r="G835" s="170"/>
      <c r="H835" s="170"/>
      <c r="I835" s="170"/>
      <c r="J835" s="170"/>
      <c r="K835" s="170"/>
      <c r="L835" s="171"/>
      <c r="M835" s="171"/>
      <c r="N835" s="171"/>
      <c r="O835" s="170"/>
    </row>
    <row r="836" spans="1:15" x14ac:dyDescent="0.2">
      <c r="A836" s="157" t="s">
        <v>42</v>
      </c>
      <c r="B836" s="158"/>
      <c r="C836" s="159">
        <v>26</v>
      </c>
      <c r="D836" s="160">
        <v>0.8899999999999999</v>
      </c>
      <c r="E836" s="160">
        <v>3704.2</v>
      </c>
      <c r="F836" s="160">
        <v>52884.800000000003</v>
      </c>
      <c r="G836" s="160">
        <v>0.8899999999999999</v>
      </c>
      <c r="H836" s="160">
        <v>3091.3900000000003</v>
      </c>
      <c r="I836" s="160">
        <v>45061.01</v>
      </c>
      <c r="J836" s="160">
        <v>0</v>
      </c>
      <c r="K836" s="161">
        <v>27.659308250217133</v>
      </c>
      <c r="L836" s="162">
        <v>111252.32</v>
      </c>
      <c r="M836" s="169">
        <v>3172</v>
      </c>
      <c r="N836" s="163">
        <v>114424.32000000001</v>
      </c>
      <c r="O836" s="170"/>
    </row>
    <row r="837" spans="1:15" x14ac:dyDescent="0.2">
      <c r="A837" s="172"/>
      <c r="B837" s="170"/>
      <c r="C837" s="170"/>
      <c r="D837" s="170"/>
      <c r="E837" s="170"/>
      <c r="F837" s="170"/>
      <c r="G837" s="170"/>
      <c r="H837" s="170"/>
      <c r="I837" s="170"/>
      <c r="J837" s="170"/>
      <c r="K837" s="170"/>
      <c r="L837" s="170"/>
      <c r="M837" s="170"/>
      <c r="N837" s="170"/>
      <c r="O837" s="170"/>
    </row>
    <row r="838" spans="1:15" x14ac:dyDescent="0.2">
      <c r="A838" s="173" t="s">
        <v>85</v>
      </c>
      <c r="B838" s="174" t="s">
        <v>84</v>
      </c>
      <c r="C838" s="175"/>
      <c r="D838" s="176"/>
      <c r="E838" s="170"/>
      <c r="F838" s="170"/>
      <c r="G838" s="170"/>
      <c r="H838" s="170"/>
      <c r="I838" s="170"/>
      <c r="J838" s="170"/>
      <c r="K838" s="170"/>
      <c r="L838" s="170"/>
      <c r="M838" s="170"/>
      <c r="N838" s="170"/>
      <c r="O838" s="170"/>
    </row>
    <row r="839" spans="1:15" x14ac:dyDescent="0.2">
      <c r="A839" s="177"/>
      <c r="B839" s="178" t="s">
        <v>76</v>
      </c>
      <c r="C839" s="179"/>
      <c r="D839" s="176"/>
      <c r="E839" s="170"/>
      <c r="F839" s="170"/>
      <c r="G839" s="170"/>
      <c r="H839" s="170"/>
      <c r="I839" s="170"/>
      <c r="J839" s="170"/>
      <c r="K839" s="170"/>
      <c r="L839" s="170"/>
      <c r="M839" s="170"/>
      <c r="N839" s="170"/>
      <c r="O839" s="170"/>
    </row>
    <row r="840" spans="1:15" x14ac:dyDescent="0.2">
      <c r="A840" s="180" t="s">
        <v>132</v>
      </c>
      <c r="B840" s="170"/>
      <c r="C840" s="170"/>
      <c r="D840" s="170"/>
      <c r="E840" s="170"/>
      <c r="F840" s="170"/>
      <c r="G840" s="170"/>
      <c r="H840" s="170"/>
      <c r="I840" s="170"/>
      <c r="J840" s="170"/>
      <c r="K840" s="170"/>
      <c r="L840" s="170"/>
      <c r="M840" s="170"/>
      <c r="N840" s="170"/>
      <c r="O840" s="170"/>
    </row>
    <row r="841" spans="1:15" x14ac:dyDescent="0.2">
      <c r="A841" s="373" t="s">
        <v>51</v>
      </c>
      <c r="B841" s="374"/>
      <c r="C841" s="397" t="s">
        <v>36</v>
      </c>
      <c r="D841" s="398"/>
      <c r="E841" s="398"/>
      <c r="F841" s="398"/>
      <c r="G841" s="398"/>
      <c r="H841" s="398"/>
      <c r="I841" s="398"/>
      <c r="J841" s="398"/>
      <c r="K841" s="373"/>
      <c r="L841" s="399" t="s">
        <v>0</v>
      </c>
      <c r="M841" s="400"/>
      <c r="N841" s="400"/>
      <c r="O841" s="400"/>
    </row>
    <row r="842" spans="1:15" ht="51" x14ac:dyDescent="0.2">
      <c r="A842" s="376" t="s">
        <v>37</v>
      </c>
      <c r="B842" s="376" t="s">
        <v>1</v>
      </c>
      <c r="C842" s="376" t="s">
        <v>38</v>
      </c>
      <c r="D842" s="377" t="s">
        <v>98</v>
      </c>
      <c r="E842" s="377" t="s">
        <v>91</v>
      </c>
      <c r="F842" s="377" t="s">
        <v>92</v>
      </c>
      <c r="G842" s="377" t="s">
        <v>93</v>
      </c>
      <c r="H842" s="377" t="s">
        <v>94</v>
      </c>
      <c r="I842" s="377" t="s">
        <v>95</v>
      </c>
      <c r="J842" s="377" t="s">
        <v>96</v>
      </c>
      <c r="K842" s="377" t="s">
        <v>43</v>
      </c>
      <c r="L842" s="376" t="s">
        <v>5</v>
      </c>
      <c r="M842" s="287" t="s">
        <v>6</v>
      </c>
      <c r="N842" s="378" t="s">
        <v>7</v>
      </c>
      <c r="O842" s="378" t="s">
        <v>82</v>
      </c>
    </row>
    <row r="843" spans="1:15" x14ac:dyDescent="0.2">
      <c r="A843" s="145" t="s">
        <v>20</v>
      </c>
      <c r="B843" s="146" t="s">
        <v>21</v>
      </c>
      <c r="C843" s="147">
        <v>68</v>
      </c>
      <c r="D843" s="148">
        <v>0</v>
      </c>
      <c r="E843" s="148">
        <v>12641</v>
      </c>
      <c r="F843" s="148">
        <v>176974</v>
      </c>
      <c r="G843" s="148">
        <v>0</v>
      </c>
      <c r="H843" s="148">
        <v>3918.71</v>
      </c>
      <c r="I843" s="148">
        <v>54861.94</v>
      </c>
      <c r="J843" s="148">
        <v>0</v>
      </c>
      <c r="K843" s="148">
        <v>0</v>
      </c>
      <c r="L843" s="149">
        <v>1700</v>
      </c>
      <c r="M843" s="150">
        <v>5455.93</v>
      </c>
      <c r="N843" s="151">
        <v>7155.93</v>
      </c>
      <c r="O843" s="152">
        <v>0.17</v>
      </c>
    </row>
    <row r="844" spans="1:15" x14ac:dyDescent="0.2">
      <c r="A844" s="153" t="s">
        <v>123</v>
      </c>
      <c r="B844" s="146" t="s">
        <v>124</v>
      </c>
      <c r="C844" s="147">
        <v>0</v>
      </c>
      <c r="D844" s="148">
        <v>0</v>
      </c>
      <c r="E844" s="148">
        <v>0</v>
      </c>
      <c r="F844" s="148">
        <v>0</v>
      </c>
      <c r="G844" s="148">
        <v>0</v>
      </c>
      <c r="H844" s="148">
        <v>0</v>
      </c>
      <c r="I844" s="148">
        <v>0</v>
      </c>
      <c r="J844" s="148">
        <v>0</v>
      </c>
      <c r="K844" s="148">
        <v>0</v>
      </c>
      <c r="L844" s="149">
        <v>0</v>
      </c>
      <c r="M844" s="150">
        <v>0</v>
      </c>
      <c r="N844" s="154">
        <v>0</v>
      </c>
      <c r="O844" s="155">
        <v>0</v>
      </c>
    </row>
    <row r="845" spans="1:15" x14ac:dyDescent="0.2">
      <c r="A845" s="153" t="s">
        <v>39</v>
      </c>
      <c r="B845" s="146" t="s">
        <v>44</v>
      </c>
      <c r="C845" s="147">
        <v>1</v>
      </c>
      <c r="D845" s="148">
        <v>0</v>
      </c>
      <c r="E845" s="148">
        <v>137284</v>
      </c>
      <c r="F845" s="148">
        <v>1510124</v>
      </c>
      <c r="G845" s="148">
        <v>0</v>
      </c>
      <c r="H845" s="148">
        <v>79624.72</v>
      </c>
      <c r="I845" s="148">
        <v>875871.91999999993</v>
      </c>
      <c r="J845" s="148">
        <v>0</v>
      </c>
      <c r="K845" s="148">
        <v>0</v>
      </c>
      <c r="L845" s="149">
        <v>0</v>
      </c>
      <c r="M845" s="150">
        <v>18486.78</v>
      </c>
      <c r="N845" s="154">
        <v>18486.78</v>
      </c>
      <c r="O845" s="155">
        <v>0.03</v>
      </c>
    </row>
    <row r="846" spans="1:15" x14ac:dyDescent="0.2">
      <c r="A846" s="153" t="s">
        <v>10</v>
      </c>
      <c r="B846" s="146" t="s">
        <v>25</v>
      </c>
      <c r="C846" s="147">
        <v>1</v>
      </c>
      <c r="D846" s="148">
        <v>0</v>
      </c>
      <c r="E846" s="148">
        <v>73</v>
      </c>
      <c r="F846" s="148">
        <v>730</v>
      </c>
      <c r="G846" s="148">
        <v>0</v>
      </c>
      <c r="H846" s="148">
        <v>20.440000000000001</v>
      </c>
      <c r="I846" s="148">
        <v>204.4</v>
      </c>
      <c r="J846" s="148">
        <v>0</v>
      </c>
      <c r="K846" s="148">
        <v>0</v>
      </c>
      <c r="L846" s="149">
        <v>0</v>
      </c>
      <c r="M846" s="150">
        <v>157.81</v>
      </c>
      <c r="N846" s="154">
        <v>157.81</v>
      </c>
      <c r="O846" s="155">
        <v>0.93</v>
      </c>
    </row>
    <row r="847" spans="1:15" x14ac:dyDescent="0.2">
      <c r="A847" s="153" t="s">
        <v>20</v>
      </c>
      <c r="B847" s="146" t="s">
        <v>22</v>
      </c>
      <c r="C847" s="147">
        <v>0</v>
      </c>
      <c r="D847" s="148">
        <v>0</v>
      </c>
      <c r="E847" s="148">
        <v>0</v>
      </c>
      <c r="F847" s="148">
        <v>0</v>
      </c>
      <c r="G847" s="148">
        <v>0</v>
      </c>
      <c r="H847" s="148">
        <v>0</v>
      </c>
      <c r="I847" s="148">
        <v>0</v>
      </c>
      <c r="J847" s="148">
        <v>0</v>
      </c>
      <c r="K847" s="148">
        <v>0</v>
      </c>
      <c r="L847" s="149">
        <v>0</v>
      </c>
      <c r="M847" s="150">
        <v>0</v>
      </c>
      <c r="N847" s="154">
        <v>0</v>
      </c>
      <c r="O847" s="155">
        <v>0</v>
      </c>
    </row>
    <row r="848" spans="1:15" x14ac:dyDescent="0.2">
      <c r="A848" s="153" t="s">
        <v>23</v>
      </c>
      <c r="B848" s="146" t="s">
        <v>24</v>
      </c>
      <c r="C848" s="147">
        <v>1</v>
      </c>
      <c r="D848" s="148">
        <v>0</v>
      </c>
      <c r="E848" s="148">
        <v>24</v>
      </c>
      <c r="F848" s="148">
        <v>120</v>
      </c>
      <c r="G848" s="148">
        <v>0</v>
      </c>
      <c r="H848" s="148">
        <v>14.399999999999999</v>
      </c>
      <c r="I848" s="148">
        <v>72</v>
      </c>
      <c r="J848" s="148">
        <v>0</v>
      </c>
      <c r="K848" s="148">
        <v>0</v>
      </c>
      <c r="L848" s="149">
        <v>25</v>
      </c>
      <c r="M848" s="150">
        <v>9.18</v>
      </c>
      <c r="N848" s="154">
        <v>34.18</v>
      </c>
      <c r="O848" s="155">
        <v>0.53</v>
      </c>
    </row>
    <row r="849" spans="1:15" x14ac:dyDescent="0.2">
      <c r="A849" s="153" t="s">
        <v>10</v>
      </c>
      <c r="B849" s="146" t="s">
        <v>26</v>
      </c>
      <c r="C849" s="147">
        <v>0</v>
      </c>
      <c r="D849" s="148">
        <v>0</v>
      </c>
      <c r="E849" s="148">
        <v>0</v>
      </c>
      <c r="F849" s="148">
        <v>0</v>
      </c>
      <c r="G849" s="148">
        <v>0</v>
      </c>
      <c r="H849" s="148">
        <v>0</v>
      </c>
      <c r="I849" s="148">
        <v>0</v>
      </c>
      <c r="J849" s="148">
        <v>0</v>
      </c>
      <c r="K849" s="148">
        <v>0</v>
      </c>
      <c r="L849" s="149">
        <v>0</v>
      </c>
      <c r="M849" s="150">
        <v>0</v>
      </c>
      <c r="N849" s="154">
        <v>0</v>
      </c>
      <c r="O849" s="155">
        <v>0</v>
      </c>
    </row>
    <row r="850" spans="1:15" x14ac:dyDescent="0.2">
      <c r="A850" s="153" t="s">
        <v>14</v>
      </c>
      <c r="B850" s="146" t="s">
        <v>28</v>
      </c>
      <c r="C850" s="147">
        <v>1744</v>
      </c>
      <c r="D850" s="148">
        <v>0</v>
      </c>
      <c r="E850" s="148">
        <v>12358</v>
      </c>
      <c r="F850" s="148">
        <v>185370</v>
      </c>
      <c r="G850" s="148">
        <v>0</v>
      </c>
      <c r="H850" s="148">
        <v>6673.32</v>
      </c>
      <c r="I850" s="148">
        <v>100099.80000000002</v>
      </c>
      <c r="J850" s="148">
        <v>0</v>
      </c>
      <c r="K850" s="148">
        <v>0</v>
      </c>
      <c r="L850" s="149">
        <v>0</v>
      </c>
      <c r="M850" s="150">
        <v>30597.19</v>
      </c>
      <c r="N850" s="154">
        <v>30597.19</v>
      </c>
      <c r="O850" s="155">
        <v>0.4</v>
      </c>
    </row>
    <row r="851" spans="1:15" x14ac:dyDescent="0.2">
      <c r="A851" s="153" t="s">
        <v>29</v>
      </c>
      <c r="B851" s="146" t="s">
        <v>30</v>
      </c>
      <c r="C851" s="147">
        <v>1</v>
      </c>
      <c r="D851" s="148">
        <v>0</v>
      </c>
      <c r="E851" s="148">
        <v>1711</v>
      </c>
      <c r="F851" s="148">
        <v>17110</v>
      </c>
      <c r="G851" s="148">
        <v>0</v>
      </c>
      <c r="H851" s="148">
        <v>1026.5999999999999</v>
      </c>
      <c r="I851" s="148">
        <v>10266</v>
      </c>
      <c r="J851" s="148">
        <v>0</v>
      </c>
      <c r="K851" s="148">
        <v>0</v>
      </c>
      <c r="L851" s="149">
        <v>200</v>
      </c>
      <c r="M851" s="150">
        <v>1047.43</v>
      </c>
      <c r="N851" s="154">
        <v>1247.43</v>
      </c>
      <c r="O851" s="155">
        <v>0.15</v>
      </c>
    </row>
    <row r="852" spans="1:15" x14ac:dyDescent="0.2">
      <c r="A852" s="153" t="s">
        <v>18</v>
      </c>
      <c r="B852" s="146" t="s">
        <v>31</v>
      </c>
      <c r="C852" s="147">
        <v>0</v>
      </c>
      <c r="D852" s="148">
        <v>0</v>
      </c>
      <c r="E852" s="148">
        <v>0</v>
      </c>
      <c r="F852" s="148">
        <v>0</v>
      </c>
      <c r="G852" s="148">
        <v>0</v>
      </c>
      <c r="H852" s="148">
        <v>0</v>
      </c>
      <c r="I852" s="148">
        <v>0</v>
      </c>
      <c r="J852" s="148">
        <v>0</v>
      </c>
      <c r="K852" s="148">
        <v>0</v>
      </c>
      <c r="L852" s="149">
        <v>0</v>
      </c>
      <c r="M852" s="150">
        <v>0</v>
      </c>
      <c r="N852" s="154">
        <v>0</v>
      </c>
      <c r="O852" s="155">
        <v>0</v>
      </c>
    </row>
    <row r="853" spans="1:15" x14ac:dyDescent="0.2">
      <c r="A853" s="153" t="s">
        <v>10</v>
      </c>
      <c r="B853" s="146" t="s">
        <v>27</v>
      </c>
      <c r="C853" s="147">
        <v>17.667000000000002</v>
      </c>
      <c r="D853" s="148">
        <v>0</v>
      </c>
      <c r="E853" s="148">
        <v>12370.638999999999</v>
      </c>
      <c r="F853" s="148">
        <v>247412.78000000003</v>
      </c>
      <c r="G853" s="148">
        <v>0</v>
      </c>
      <c r="H853" s="148">
        <v>3463.7789200000007</v>
      </c>
      <c r="I853" s="148">
        <v>69275.578399999999</v>
      </c>
      <c r="J853" s="148">
        <v>0</v>
      </c>
      <c r="K853" s="148">
        <v>0</v>
      </c>
      <c r="L853" s="149">
        <v>396.68</v>
      </c>
      <c r="M853" s="150">
        <v>15397.52</v>
      </c>
      <c r="N853" s="154">
        <v>15794.19</v>
      </c>
      <c r="O853" s="155">
        <v>0.32</v>
      </c>
    </row>
    <row r="854" spans="1:15" x14ac:dyDescent="0.2">
      <c r="A854" s="153" t="s">
        <v>33</v>
      </c>
      <c r="B854" s="146" t="s">
        <v>34</v>
      </c>
      <c r="C854" s="147">
        <v>104</v>
      </c>
      <c r="D854" s="148">
        <v>0</v>
      </c>
      <c r="E854" s="148">
        <v>256.3</v>
      </c>
      <c r="F854" s="148">
        <v>2563</v>
      </c>
      <c r="G854" s="148">
        <v>0</v>
      </c>
      <c r="H854" s="148">
        <v>153.78</v>
      </c>
      <c r="I854" s="148">
        <v>1537.8</v>
      </c>
      <c r="J854" s="148">
        <v>0</v>
      </c>
      <c r="K854" s="148">
        <v>0</v>
      </c>
      <c r="L854" s="149">
        <v>0</v>
      </c>
      <c r="M854" s="150">
        <v>571.04</v>
      </c>
      <c r="N854" s="154">
        <v>571.04</v>
      </c>
      <c r="O854" s="155">
        <v>0.45</v>
      </c>
    </row>
    <row r="855" spans="1:15" x14ac:dyDescent="0.2">
      <c r="A855" s="153" t="s">
        <v>123</v>
      </c>
      <c r="B855" s="146" t="s">
        <v>125</v>
      </c>
      <c r="C855" s="147">
        <v>0</v>
      </c>
      <c r="D855" s="148">
        <v>0</v>
      </c>
      <c r="E855" s="148">
        <v>0</v>
      </c>
      <c r="F855" s="148">
        <v>0</v>
      </c>
      <c r="G855" s="148">
        <v>0</v>
      </c>
      <c r="H855" s="148">
        <v>0</v>
      </c>
      <c r="I855" s="148">
        <v>0</v>
      </c>
      <c r="J855" s="148">
        <v>0</v>
      </c>
      <c r="K855" s="148">
        <v>0</v>
      </c>
      <c r="L855" s="149">
        <v>0</v>
      </c>
      <c r="M855" s="150">
        <v>0</v>
      </c>
      <c r="N855" s="154">
        <v>0</v>
      </c>
      <c r="O855" s="155">
        <v>0</v>
      </c>
    </row>
    <row r="856" spans="1:15" x14ac:dyDescent="0.2">
      <c r="A856" s="153" t="s">
        <v>39</v>
      </c>
      <c r="B856" s="146" t="s">
        <v>88</v>
      </c>
      <c r="C856" s="147">
        <v>6</v>
      </c>
      <c r="D856" s="148">
        <v>110.2</v>
      </c>
      <c r="E856" s="148">
        <v>996950</v>
      </c>
      <c r="F856" s="148">
        <v>14174348</v>
      </c>
      <c r="G856" s="148">
        <v>93.67</v>
      </c>
      <c r="H856" s="148">
        <v>808412.39999999991</v>
      </c>
      <c r="I856" s="148">
        <v>11502264.4</v>
      </c>
      <c r="J856" s="148">
        <v>0</v>
      </c>
      <c r="K856" s="148">
        <v>0</v>
      </c>
      <c r="L856" s="149">
        <v>163586.17000000001</v>
      </c>
      <c r="M856" s="150">
        <v>293220.53000000003</v>
      </c>
      <c r="N856" s="154">
        <v>456806.7</v>
      </c>
      <c r="O856" s="155">
        <v>0.05</v>
      </c>
    </row>
    <row r="857" spans="1:15" x14ac:dyDescent="0.2">
      <c r="A857" s="153" t="s">
        <v>8</v>
      </c>
      <c r="B857" s="146" t="s">
        <v>9</v>
      </c>
      <c r="C857" s="147">
        <v>0</v>
      </c>
      <c r="D857" s="148">
        <v>0</v>
      </c>
      <c r="E857" s="148">
        <v>0</v>
      </c>
      <c r="F857" s="148">
        <v>0</v>
      </c>
      <c r="G857" s="148">
        <v>0</v>
      </c>
      <c r="H857" s="148">
        <v>0</v>
      </c>
      <c r="I857" s="148">
        <v>0</v>
      </c>
      <c r="J857" s="148">
        <v>0</v>
      </c>
      <c r="K857" s="148">
        <v>0</v>
      </c>
      <c r="L857" s="149">
        <v>0</v>
      </c>
      <c r="M857" s="150">
        <v>0</v>
      </c>
      <c r="N857" s="154">
        <v>0</v>
      </c>
      <c r="O857" s="155">
        <v>0</v>
      </c>
    </row>
    <row r="858" spans="1:15" x14ac:dyDescent="0.2">
      <c r="A858" s="153" t="s">
        <v>10</v>
      </c>
      <c r="B858" s="146" t="s">
        <v>11</v>
      </c>
      <c r="C858" s="147">
        <v>4</v>
      </c>
      <c r="D858" s="148">
        <v>21.22</v>
      </c>
      <c r="E858" s="148">
        <v>85174</v>
      </c>
      <c r="F858" s="148">
        <v>1062810</v>
      </c>
      <c r="G858" s="148">
        <v>17.731999999999999</v>
      </c>
      <c r="H858" s="148">
        <v>69452.3</v>
      </c>
      <c r="I858" s="148">
        <v>869944.5</v>
      </c>
      <c r="J858" s="148">
        <v>0</v>
      </c>
      <c r="K858" s="148">
        <v>0</v>
      </c>
      <c r="L858" s="149">
        <v>10827</v>
      </c>
      <c r="M858" s="150">
        <v>150077.75</v>
      </c>
      <c r="N858" s="154">
        <v>160904.75</v>
      </c>
      <c r="O858" s="155">
        <v>0.23</v>
      </c>
    </row>
    <row r="859" spans="1:15" x14ac:dyDescent="0.2">
      <c r="A859" s="153" t="s">
        <v>10</v>
      </c>
      <c r="B859" s="146" t="s">
        <v>12</v>
      </c>
      <c r="C859" s="147">
        <v>0</v>
      </c>
      <c r="D859" s="148">
        <v>0</v>
      </c>
      <c r="E859" s="148">
        <v>0</v>
      </c>
      <c r="F859" s="148">
        <v>0</v>
      </c>
      <c r="G859" s="148">
        <v>0</v>
      </c>
      <c r="H859" s="148">
        <v>0</v>
      </c>
      <c r="I859" s="148">
        <v>0</v>
      </c>
      <c r="J859" s="148">
        <v>0</v>
      </c>
      <c r="K859" s="148">
        <v>0</v>
      </c>
      <c r="L859" s="149">
        <v>0</v>
      </c>
      <c r="M859" s="150">
        <v>0</v>
      </c>
      <c r="N859" s="154">
        <v>0</v>
      </c>
      <c r="O859" s="155">
        <v>0</v>
      </c>
    </row>
    <row r="860" spans="1:15" x14ac:dyDescent="0.2">
      <c r="A860" s="153" t="s">
        <v>14</v>
      </c>
      <c r="B860" s="146" t="s">
        <v>15</v>
      </c>
      <c r="C860" s="147">
        <v>6075</v>
      </c>
      <c r="D860" s="148">
        <v>370.13279494799997</v>
      </c>
      <c r="E860" s="148">
        <v>2094498.861772757</v>
      </c>
      <c r="F860" s="148">
        <v>20835032.617727574</v>
      </c>
      <c r="G860" s="148">
        <v>296.10623595840008</v>
      </c>
      <c r="H860" s="148">
        <v>1675599.0894182057</v>
      </c>
      <c r="I860" s="148">
        <v>16668026.094182057</v>
      </c>
      <c r="J860" s="148">
        <v>0</v>
      </c>
      <c r="K860" s="148">
        <v>0</v>
      </c>
      <c r="L860" s="149">
        <v>211093.47</v>
      </c>
      <c r="M860" s="150">
        <v>574069.43999999994</v>
      </c>
      <c r="N860" s="154">
        <v>785162.91</v>
      </c>
      <c r="O860" s="155">
        <v>0.06</v>
      </c>
    </row>
    <row r="861" spans="1:15" x14ac:dyDescent="0.2">
      <c r="A861" s="153" t="s">
        <v>8</v>
      </c>
      <c r="B861" s="146" t="s">
        <v>16</v>
      </c>
      <c r="C861" s="147">
        <v>1</v>
      </c>
      <c r="D861" s="148">
        <v>0</v>
      </c>
      <c r="E861" s="148">
        <v>25048</v>
      </c>
      <c r="F861" s="148">
        <v>375720</v>
      </c>
      <c r="G861" s="148">
        <v>0</v>
      </c>
      <c r="H861" s="148">
        <v>20038.400000000001</v>
      </c>
      <c r="I861" s="148">
        <v>300576</v>
      </c>
      <c r="J861" s="148">
        <v>0</v>
      </c>
      <c r="K861" s="148">
        <v>0</v>
      </c>
      <c r="L861" s="149">
        <v>2504.8000000000002</v>
      </c>
      <c r="M861" s="150">
        <v>9715.61</v>
      </c>
      <c r="N861" s="154">
        <v>12220.41</v>
      </c>
      <c r="O861" s="155">
        <v>0.05</v>
      </c>
    </row>
    <row r="862" spans="1:15" x14ac:dyDescent="0.2">
      <c r="A862" s="153" t="s">
        <v>8</v>
      </c>
      <c r="B862" s="146" t="s">
        <v>87</v>
      </c>
      <c r="C862" s="147">
        <v>0</v>
      </c>
      <c r="D862" s="148">
        <v>0</v>
      </c>
      <c r="E862" s="148">
        <v>0</v>
      </c>
      <c r="F862" s="148">
        <v>0</v>
      </c>
      <c r="G862" s="148">
        <v>0</v>
      </c>
      <c r="H862" s="148">
        <v>0</v>
      </c>
      <c r="I862" s="148">
        <v>0</v>
      </c>
      <c r="J862" s="148">
        <v>0</v>
      </c>
      <c r="K862" s="148">
        <v>0</v>
      </c>
      <c r="L862" s="149">
        <v>0</v>
      </c>
      <c r="M862" s="150">
        <v>0</v>
      </c>
      <c r="N862" s="154">
        <v>0</v>
      </c>
      <c r="O862" s="155">
        <v>0</v>
      </c>
    </row>
    <row r="863" spans="1:15" x14ac:dyDescent="0.2">
      <c r="A863" s="153" t="s">
        <v>8</v>
      </c>
      <c r="B863" s="146" t="s">
        <v>17</v>
      </c>
      <c r="C863" s="147">
        <v>0</v>
      </c>
      <c r="D863" s="148">
        <v>0</v>
      </c>
      <c r="E863" s="148">
        <v>0</v>
      </c>
      <c r="F863" s="148">
        <v>0</v>
      </c>
      <c r="G863" s="148">
        <v>0</v>
      </c>
      <c r="H863" s="148">
        <v>0</v>
      </c>
      <c r="I863" s="148">
        <v>0</v>
      </c>
      <c r="J863" s="148">
        <v>0</v>
      </c>
      <c r="K863" s="148">
        <v>0</v>
      </c>
      <c r="L863" s="149">
        <v>0</v>
      </c>
      <c r="M863" s="150">
        <v>0</v>
      </c>
      <c r="N863" s="154">
        <v>0</v>
      </c>
      <c r="O863" s="155">
        <v>0</v>
      </c>
    </row>
    <row r="864" spans="1:15" x14ac:dyDescent="0.2">
      <c r="A864" s="153" t="s">
        <v>18</v>
      </c>
      <c r="B864" s="146" t="s">
        <v>19</v>
      </c>
      <c r="C864" s="147">
        <v>246</v>
      </c>
      <c r="D864" s="148">
        <v>24.990000000000002</v>
      </c>
      <c r="E864" s="148">
        <v>221795</v>
      </c>
      <c r="F864" s="148">
        <v>2782260</v>
      </c>
      <c r="G864" s="148">
        <v>14.994</v>
      </c>
      <c r="H864" s="148">
        <v>133077</v>
      </c>
      <c r="I864" s="148">
        <v>1669356</v>
      </c>
      <c r="J864" s="148">
        <v>0</v>
      </c>
      <c r="K864" s="148">
        <v>0</v>
      </c>
      <c r="L864" s="149">
        <v>34841.74</v>
      </c>
      <c r="M864" s="150">
        <v>150883.16</v>
      </c>
      <c r="N864" s="154">
        <v>185724.9</v>
      </c>
      <c r="O864" s="155">
        <v>0.14000000000000001</v>
      </c>
    </row>
    <row r="865" spans="1:15" x14ac:dyDescent="0.2">
      <c r="A865" s="153" t="s">
        <v>10</v>
      </c>
      <c r="B865" s="146" t="s">
        <v>13</v>
      </c>
      <c r="C865" s="147">
        <v>0</v>
      </c>
      <c r="D865" s="148">
        <v>0</v>
      </c>
      <c r="E865" s="148">
        <v>0</v>
      </c>
      <c r="F865" s="148">
        <v>0</v>
      </c>
      <c r="G865" s="148">
        <v>0</v>
      </c>
      <c r="H865" s="148">
        <v>0</v>
      </c>
      <c r="I865" s="148">
        <v>0</v>
      </c>
      <c r="J865" s="148">
        <v>0</v>
      </c>
      <c r="K865" s="148">
        <v>0</v>
      </c>
      <c r="L865" s="149">
        <v>0</v>
      </c>
      <c r="M865" s="150">
        <v>0</v>
      </c>
      <c r="N865" s="154">
        <v>0</v>
      </c>
      <c r="O865" s="155">
        <v>0</v>
      </c>
    </row>
    <row r="866" spans="1:15" x14ac:dyDescent="0.2">
      <c r="A866" s="153" t="s">
        <v>33</v>
      </c>
      <c r="B866" s="146" t="s">
        <v>136</v>
      </c>
      <c r="C866" s="147">
        <v>0</v>
      </c>
      <c r="D866" s="148">
        <v>0</v>
      </c>
      <c r="E866" s="148">
        <v>0</v>
      </c>
      <c r="F866" s="148">
        <v>0</v>
      </c>
      <c r="G866" s="148">
        <v>0</v>
      </c>
      <c r="H866" s="148">
        <v>0</v>
      </c>
      <c r="I866" s="148">
        <v>0</v>
      </c>
      <c r="J866" s="148">
        <v>0</v>
      </c>
      <c r="K866" s="148">
        <v>0</v>
      </c>
      <c r="L866" s="149">
        <v>0</v>
      </c>
      <c r="M866" s="150">
        <v>0</v>
      </c>
      <c r="N866" s="154">
        <v>0</v>
      </c>
      <c r="O866" s="155">
        <v>0</v>
      </c>
    </row>
    <row r="867" spans="1:15" x14ac:dyDescent="0.2">
      <c r="A867" s="156" t="s">
        <v>130</v>
      </c>
      <c r="B867" s="146" t="s">
        <v>130</v>
      </c>
      <c r="C867" s="147">
        <v>23100.6</v>
      </c>
      <c r="D867" s="148">
        <v>162.49200000000005</v>
      </c>
      <c r="E867" s="148">
        <v>1400252</v>
      </c>
      <c r="F867" s="148">
        <v>19683263.800000001</v>
      </c>
      <c r="G867" s="148">
        <v>129.99360000000001</v>
      </c>
      <c r="H867" s="148">
        <v>1120201.6000000001</v>
      </c>
      <c r="I867" s="148">
        <v>15746611.039999995</v>
      </c>
      <c r="J867" s="148">
        <v>0</v>
      </c>
      <c r="K867" s="148">
        <v>0</v>
      </c>
      <c r="L867" s="149">
        <v>0</v>
      </c>
      <c r="M867" s="150">
        <v>833429.95</v>
      </c>
      <c r="N867" s="154">
        <v>833429.95</v>
      </c>
      <c r="O867" s="155">
        <v>7.0000000000000007E-2</v>
      </c>
    </row>
    <row r="868" spans="1:15" x14ac:dyDescent="0.2">
      <c r="A868" s="156" t="s">
        <v>131</v>
      </c>
      <c r="B868" s="146" t="s">
        <v>131</v>
      </c>
      <c r="C868" s="147">
        <v>57225</v>
      </c>
      <c r="D868" s="148">
        <v>46</v>
      </c>
      <c r="E868" s="148">
        <v>2170278.2559520002</v>
      </c>
      <c r="F868" s="148">
        <v>2512925.2559520002</v>
      </c>
      <c r="G868" s="148">
        <v>36.800000000000004</v>
      </c>
      <c r="H868" s="148">
        <v>1943271.6059520002</v>
      </c>
      <c r="I868" s="148">
        <v>2232708.5559520004</v>
      </c>
      <c r="J868" s="148">
        <v>0</v>
      </c>
      <c r="K868" s="148">
        <v>0</v>
      </c>
      <c r="L868" s="149">
        <v>114354.4</v>
      </c>
      <c r="M868" s="150">
        <v>118104.69</v>
      </c>
      <c r="N868" s="154">
        <v>232459.09</v>
      </c>
      <c r="O868" s="155">
        <v>0.11</v>
      </c>
    </row>
    <row r="869" spans="1:15" x14ac:dyDescent="0.2">
      <c r="A869" s="153" t="s">
        <v>32</v>
      </c>
      <c r="B869" s="146" t="s">
        <v>32</v>
      </c>
      <c r="C869" s="147">
        <v>0</v>
      </c>
      <c r="D869" s="148">
        <v>0</v>
      </c>
      <c r="E869" s="148">
        <v>0</v>
      </c>
      <c r="F869" s="148">
        <v>0</v>
      </c>
      <c r="G869" s="148">
        <v>0</v>
      </c>
      <c r="H869" s="148">
        <v>0</v>
      </c>
      <c r="I869" s="148">
        <v>0</v>
      </c>
      <c r="J869" s="148">
        <v>0</v>
      </c>
      <c r="K869" s="148">
        <v>0</v>
      </c>
      <c r="L869" s="149">
        <v>0</v>
      </c>
      <c r="M869" s="150">
        <v>0</v>
      </c>
      <c r="N869" s="154">
        <v>0</v>
      </c>
      <c r="O869" s="155">
        <v>0</v>
      </c>
    </row>
    <row r="870" spans="1:15" x14ac:dyDescent="0.2">
      <c r="A870" s="157" t="s">
        <v>40</v>
      </c>
      <c r="B870" s="158"/>
      <c r="C870" s="159">
        <v>88595.266999999993</v>
      </c>
      <c r="D870" s="160">
        <v>735.03479494800001</v>
      </c>
      <c r="E870" s="160">
        <v>7170714.056724757</v>
      </c>
      <c r="F870" s="160">
        <v>63566763.453679577</v>
      </c>
      <c r="G870" s="160">
        <v>589.29583595840006</v>
      </c>
      <c r="H870" s="160">
        <v>5864948.144290206</v>
      </c>
      <c r="I870" s="160">
        <v>50101676.028534055</v>
      </c>
      <c r="J870" s="160">
        <v>0</v>
      </c>
      <c r="K870" s="161">
        <v>0</v>
      </c>
      <c r="L870" s="162">
        <v>539529.25</v>
      </c>
      <c r="M870" s="162">
        <v>2201224.0099999998</v>
      </c>
      <c r="N870" s="163">
        <v>2740753.27</v>
      </c>
      <c r="O870" s="164">
        <v>7.0000000000000007E-2</v>
      </c>
    </row>
    <row r="871" spans="1:15" x14ac:dyDescent="0.2">
      <c r="A871" s="165"/>
      <c r="B871" s="165"/>
      <c r="C871" s="166"/>
      <c r="D871" s="166"/>
      <c r="E871" s="166"/>
      <c r="F871" s="166"/>
      <c r="G871" s="166"/>
      <c r="H871" s="166"/>
      <c r="I871" s="166"/>
      <c r="J871" s="166"/>
      <c r="K871" s="166"/>
      <c r="L871" s="167"/>
      <c r="M871" s="167"/>
      <c r="N871" s="167"/>
      <c r="O871" s="168"/>
    </row>
    <row r="872" spans="1:15" x14ac:dyDescent="0.2">
      <c r="A872" s="157" t="s">
        <v>129</v>
      </c>
      <c r="B872" s="158" t="s">
        <v>129</v>
      </c>
      <c r="C872" s="159">
        <v>20841.95</v>
      </c>
      <c r="D872" s="160">
        <v>6.8020000000000014</v>
      </c>
      <c r="E872" s="160">
        <v>151928.87</v>
      </c>
      <c r="F872" s="160">
        <v>2111374.87</v>
      </c>
      <c r="G872" s="160">
        <v>5.4416000000000011</v>
      </c>
      <c r="H872" s="160">
        <v>121543.09599999999</v>
      </c>
      <c r="I872" s="160">
        <v>1689099.8959999999</v>
      </c>
      <c r="J872" s="160">
        <v>0</v>
      </c>
      <c r="K872" s="161">
        <v>0</v>
      </c>
      <c r="L872" s="162">
        <v>0</v>
      </c>
      <c r="M872" s="169">
        <v>189924.01</v>
      </c>
      <c r="N872" s="163">
        <v>189924.01</v>
      </c>
      <c r="O872" s="170"/>
    </row>
    <row r="873" spans="1:15" x14ac:dyDescent="0.2">
      <c r="A873" s="157" t="s">
        <v>41</v>
      </c>
      <c r="B873" s="158" t="s">
        <v>41</v>
      </c>
      <c r="C873" s="159">
        <v>0</v>
      </c>
      <c r="D873" s="160">
        <v>0</v>
      </c>
      <c r="E873" s="160">
        <v>0</v>
      </c>
      <c r="F873" s="160">
        <v>0</v>
      </c>
      <c r="G873" s="160">
        <v>0</v>
      </c>
      <c r="H873" s="160">
        <v>0</v>
      </c>
      <c r="I873" s="160">
        <v>0</v>
      </c>
      <c r="J873" s="160">
        <v>0</v>
      </c>
      <c r="K873" s="161">
        <v>0</v>
      </c>
      <c r="L873" s="162">
        <v>0</v>
      </c>
      <c r="M873" s="169">
        <v>0</v>
      </c>
      <c r="N873" s="163">
        <v>0</v>
      </c>
      <c r="O873" s="170"/>
    </row>
    <row r="874" spans="1:15" x14ac:dyDescent="0.2">
      <c r="A874" s="157" t="s">
        <v>126</v>
      </c>
      <c r="B874" s="158" t="s">
        <v>127</v>
      </c>
      <c r="C874" s="159">
        <v>0</v>
      </c>
      <c r="D874" s="160">
        <v>0</v>
      </c>
      <c r="E874" s="160">
        <v>0</v>
      </c>
      <c r="F874" s="160">
        <v>0</v>
      </c>
      <c r="G874" s="160">
        <v>0</v>
      </c>
      <c r="H874" s="160">
        <v>0</v>
      </c>
      <c r="I874" s="160">
        <v>0</v>
      </c>
      <c r="J874" s="160">
        <v>0</v>
      </c>
      <c r="K874" s="161">
        <v>0</v>
      </c>
      <c r="L874" s="162">
        <v>0</v>
      </c>
      <c r="M874" s="169">
        <v>0</v>
      </c>
      <c r="N874" s="163">
        <v>0</v>
      </c>
      <c r="O874" s="170"/>
    </row>
    <row r="875" spans="1:15" x14ac:dyDescent="0.2">
      <c r="A875" s="170"/>
      <c r="B875" s="170"/>
      <c r="C875" s="170"/>
      <c r="D875" s="170"/>
      <c r="E875" s="170"/>
      <c r="F875" s="170"/>
      <c r="G875" s="170"/>
      <c r="H875" s="170"/>
      <c r="I875" s="170"/>
      <c r="J875" s="170"/>
      <c r="K875" s="170"/>
      <c r="L875" s="171"/>
      <c r="M875" s="171"/>
      <c r="N875" s="171"/>
      <c r="O875" s="170"/>
    </row>
    <row r="876" spans="1:15" x14ac:dyDescent="0.2">
      <c r="A876" s="157" t="s">
        <v>42</v>
      </c>
      <c r="B876" s="158"/>
      <c r="C876" s="159">
        <v>109437.21699999999</v>
      </c>
      <c r="D876" s="160">
        <v>741.83679494800003</v>
      </c>
      <c r="E876" s="160">
        <v>7322642.9267247571</v>
      </c>
      <c r="F876" s="160">
        <v>65678138.323679574</v>
      </c>
      <c r="G876" s="160">
        <v>594.73743595840006</v>
      </c>
      <c r="H876" s="160">
        <v>5986491.2402902059</v>
      </c>
      <c r="I876" s="160">
        <v>51790775.924534053</v>
      </c>
      <c r="J876" s="160">
        <v>0</v>
      </c>
      <c r="K876" s="161">
        <v>0</v>
      </c>
      <c r="L876" s="162">
        <v>539529.25</v>
      </c>
      <c r="M876" s="169">
        <v>2391148.0299999998</v>
      </c>
      <c r="N876" s="163">
        <v>2930677.28</v>
      </c>
      <c r="O876" s="170"/>
    </row>
    <row r="877" spans="1:15" x14ac:dyDescent="0.2">
      <c r="A877" s="172"/>
      <c r="B877" s="170"/>
      <c r="C877" s="170"/>
      <c r="D877" s="170"/>
      <c r="E877" s="170"/>
      <c r="F877" s="170"/>
      <c r="G877" s="170"/>
      <c r="H877" s="170"/>
      <c r="I877" s="170"/>
      <c r="J877" s="170"/>
      <c r="K877" s="170"/>
      <c r="L877" s="170"/>
      <c r="M877" s="170"/>
      <c r="N877" s="170"/>
      <c r="O877" s="170"/>
    </row>
    <row r="878" spans="1:15" x14ac:dyDescent="0.2">
      <c r="A878" s="173" t="s">
        <v>85</v>
      </c>
      <c r="B878" s="174" t="s">
        <v>84</v>
      </c>
      <c r="C878" s="175">
        <v>0.68857330263613004</v>
      </c>
      <c r="D878" s="176"/>
      <c r="E878" s="170"/>
      <c r="F878" s="170"/>
      <c r="G878" s="170"/>
      <c r="H878" s="170"/>
      <c r="I878" s="170"/>
      <c r="J878" s="170"/>
      <c r="K878" s="170"/>
      <c r="L878" s="170"/>
      <c r="M878" s="170"/>
      <c r="N878" s="170"/>
      <c r="O878" s="170"/>
    </row>
    <row r="879" spans="1:15" x14ac:dyDescent="0.2">
      <c r="A879" s="177"/>
      <c r="B879" s="178" t="s">
        <v>76</v>
      </c>
      <c r="C879" s="179">
        <v>1.0431625253329708</v>
      </c>
      <c r="D879" s="176"/>
      <c r="E879" s="170"/>
      <c r="F879" s="170"/>
      <c r="G879" s="170"/>
      <c r="H879" s="170"/>
      <c r="I879" s="170"/>
      <c r="J879" s="170"/>
      <c r="K879" s="170"/>
      <c r="L879" s="170"/>
      <c r="M879" s="170"/>
      <c r="N879" s="170"/>
      <c r="O879" s="170"/>
    </row>
    <row r="880" spans="1:15" x14ac:dyDescent="0.2">
      <c r="A880" s="180" t="s">
        <v>132</v>
      </c>
      <c r="B880" s="170"/>
      <c r="C880" s="170"/>
      <c r="D880" s="170"/>
      <c r="E880" s="170"/>
      <c r="F880" s="170"/>
      <c r="G880" s="170"/>
      <c r="H880" s="170"/>
      <c r="I880" s="170"/>
      <c r="J880" s="170"/>
      <c r="K880" s="170"/>
      <c r="L880" s="170"/>
      <c r="M880" s="170"/>
      <c r="N880" s="170"/>
      <c r="O880" s="170"/>
    </row>
    <row r="881" spans="1:15" x14ac:dyDescent="0.2">
      <c r="A881" s="373" t="s">
        <v>54</v>
      </c>
      <c r="B881" s="374"/>
      <c r="C881" s="397" t="s">
        <v>36</v>
      </c>
      <c r="D881" s="398"/>
      <c r="E881" s="398"/>
      <c r="F881" s="398"/>
      <c r="G881" s="398"/>
      <c r="H881" s="398"/>
      <c r="I881" s="398"/>
      <c r="J881" s="398"/>
      <c r="K881" s="373"/>
      <c r="L881" s="399" t="s">
        <v>0</v>
      </c>
      <c r="M881" s="400"/>
      <c r="N881" s="400"/>
      <c r="O881" s="400"/>
    </row>
    <row r="882" spans="1:15" ht="51" x14ac:dyDescent="0.2">
      <c r="A882" s="376" t="s">
        <v>37</v>
      </c>
      <c r="B882" s="376" t="s">
        <v>1</v>
      </c>
      <c r="C882" s="376" t="s">
        <v>38</v>
      </c>
      <c r="D882" s="377" t="s">
        <v>98</v>
      </c>
      <c r="E882" s="377" t="s">
        <v>91</v>
      </c>
      <c r="F882" s="377" t="s">
        <v>92</v>
      </c>
      <c r="G882" s="377" t="s">
        <v>93</v>
      </c>
      <c r="H882" s="377" t="s">
        <v>94</v>
      </c>
      <c r="I882" s="377" t="s">
        <v>95</v>
      </c>
      <c r="J882" s="377" t="s">
        <v>96</v>
      </c>
      <c r="K882" s="377" t="s">
        <v>43</v>
      </c>
      <c r="L882" s="376" t="s">
        <v>5</v>
      </c>
      <c r="M882" s="287" t="s">
        <v>6</v>
      </c>
      <c r="N882" s="378" t="s">
        <v>7</v>
      </c>
      <c r="O882" s="378" t="s">
        <v>82</v>
      </c>
    </row>
    <row r="883" spans="1:15" x14ac:dyDescent="0.2">
      <c r="A883" s="145" t="s">
        <v>20</v>
      </c>
      <c r="B883" s="146" t="s">
        <v>21</v>
      </c>
      <c r="C883" s="147">
        <v>0</v>
      </c>
      <c r="D883" s="148">
        <v>0</v>
      </c>
      <c r="E883" s="148">
        <v>0</v>
      </c>
      <c r="F883" s="148">
        <v>0</v>
      </c>
      <c r="G883" s="148">
        <v>0</v>
      </c>
      <c r="H883" s="148">
        <v>0</v>
      </c>
      <c r="I883" s="148">
        <v>0</v>
      </c>
      <c r="J883" s="148">
        <v>0</v>
      </c>
      <c r="K883" s="148">
        <v>0</v>
      </c>
      <c r="L883" s="149">
        <v>0</v>
      </c>
      <c r="M883" s="150">
        <v>0</v>
      </c>
      <c r="N883" s="151">
        <v>0</v>
      </c>
      <c r="O883" s="152">
        <v>0</v>
      </c>
    </row>
    <row r="884" spans="1:15" x14ac:dyDescent="0.2">
      <c r="A884" s="153" t="s">
        <v>123</v>
      </c>
      <c r="B884" s="146" t="s">
        <v>124</v>
      </c>
      <c r="C884" s="147">
        <v>1</v>
      </c>
      <c r="D884" s="148">
        <v>0</v>
      </c>
      <c r="E884" s="148">
        <v>5894895</v>
      </c>
      <c r="F884" s="148">
        <v>5894895</v>
      </c>
      <c r="G884" s="148">
        <v>0</v>
      </c>
      <c r="H884" s="148">
        <v>5894895</v>
      </c>
      <c r="I884" s="148">
        <v>5894895</v>
      </c>
      <c r="J884" s="148">
        <v>0</v>
      </c>
      <c r="K884" s="148">
        <v>3509.4043434767996</v>
      </c>
      <c r="L884" s="149">
        <v>379500</v>
      </c>
      <c r="M884" s="150">
        <v>77731</v>
      </c>
      <c r="N884" s="154">
        <v>457231</v>
      </c>
      <c r="O884" s="155">
        <v>0.08</v>
      </c>
    </row>
    <row r="885" spans="1:15" x14ac:dyDescent="0.2">
      <c r="A885" s="153" t="s">
        <v>39</v>
      </c>
      <c r="B885" s="146" t="s">
        <v>44</v>
      </c>
      <c r="C885" s="147">
        <v>320</v>
      </c>
      <c r="D885" s="148">
        <v>17.545000000000002</v>
      </c>
      <c r="E885" s="148">
        <v>146640</v>
      </c>
      <c r="F885" s="148">
        <v>146640</v>
      </c>
      <c r="G885" s="148">
        <v>17.545000000000002</v>
      </c>
      <c r="H885" s="148">
        <v>146640</v>
      </c>
      <c r="I885" s="148">
        <v>146640</v>
      </c>
      <c r="J885" s="148">
        <v>0</v>
      </c>
      <c r="K885" s="148">
        <v>87.299104212617522</v>
      </c>
      <c r="L885" s="149">
        <v>55926.35</v>
      </c>
      <c r="M885" s="150">
        <v>11456</v>
      </c>
      <c r="N885" s="154">
        <v>67382.350000000006</v>
      </c>
      <c r="O885" s="155">
        <v>0.48</v>
      </c>
    </row>
    <row r="886" spans="1:15" x14ac:dyDescent="0.2">
      <c r="A886" s="153" t="s">
        <v>10</v>
      </c>
      <c r="B886" s="146" t="s">
        <v>25</v>
      </c>
      <c r="C886" s="147">
        <v>610</v>
      </c>
      <c r="D886" s="148">
        <v>34.823</v>
      </c>
      <c r="E886" s="148">
        <v>57720.6</v>
      </c>
      <c r="F886" s="148">
        <v>629951</v>
      </c>
      <c r="G886" s="148">
        <v>28.864799999999999</v>
      </c>
      <c r="H886" s="148">
        <v>49988.840000000004</v>
      </c>
      <c r="I886" s="148">
        <v>541270.28</v>
      </c>
      <c r="J886" s="148">
        <v>0</v>
      </c>
      <c r="K886" s="148">
        <v>349.21256901359027</v>
      </c>
      <c r="L886" s="149">
        <v>72944.070000000007</v>
      </c>
      <c r="M886" s="150">
        <v>21793.19</v>
      </c>
      <c r="N886" s="154">
        <v>94737.26</v>
      </c>
      <c r="O886" s="155">
        <v>0.23</v>
      </c>
    </row>
    <row r="887" spans="1:15" x14ac:dyDescent="0.2">
      <c r="A887" s="153" t="s">
        <v>20</v>
      </c>
      <c r="B887" s="146" t="s">
        <v>22</v>
      </c>
      <c r="C887" s="147">
        <v>93</v>
      </c>
      <c r="D887" s="148">
        <v>0</v>
      </c>
      <c r="E887" s="148">
        <v>2418</v>
      </c>
      <c r="F887" s="148">
        <v>24180</v>
      </c>
      <c r="G887" s="148">
        <v>0</v>
      </c>
      <c r="H887" s="148">
        <v>1450.8</v>
      </c>
      <c r="I887" s="148">
        <v>14508</v>
      </c>
      <c r="J887" s="148">
        <v>0</v>
      </c>
      <c r="K887" s="148">
        <v>8.6044811450601557</v>
      </c>
      <c r="L887" s="149">
        <v>3630</v>
      </c>
      <c r="M887" s="150">
        <v>290.10000000000002</v>
      </c>
      <c r="N887" s="154">
        <v>3920.1</v>
      </c>
      <c r="O887" s="155">
        <v>0.34</v>
      </c>
    </row>
    <row r="888" spans="1:15" x14ac:dyDescent="0.2">
      <c r="A888" s="153" t="s">
        <v>23</v>
      </c>
      <c r="B888" s="146" t="s">
        <v>24</v>
      </c>
      <c r="C888" s="147">
        <v>49</v>
      </c>
      <c r="D888" s="148">
        <v>4.4999999999999998E-2</v>
      </c>
      <c r="E888" s="148">
        <v>3996</v>
      </c>
      <c r="F888" s="148">
        <v>22428</v>
      </c>
      <c r="G888" s="148">
        <v>3.8249999999999999E-2</v>
      </c>
      <c r="H888" s="148">
        <v>3519</v>
      </c>
      <c r="I888" s="148">
        <v>20043</v>
      </c>
      <c r="J888" s="148">
        <v>0</v>
      </c>
      <c r="K888" s="148">
        <v>11.312780352369964</v>
      </c>
      <c r="L888" s="149">
        <v>918.79</v>
      </c>
      <c r="M888" s="150">
        <v>243.88</v>
      </c>
      <c r="N888" s="154">
        <v>1162.67</v>
      </c>
      <c r="O888" s="155">
        <v>7.0000000000000007E-2</v>
      </c>
    </row>
    <row r="889" spans="1:15" x14ac:dyDescent="0.2">
      <c r="A889" s="153" t="s">
        <v>10</v>
      </c>
      <c r="B889" s="146" t="s">
        <v>26</v>
      </c>
      <c r="C889" s="147">
        <v>0</v>
      </c>
      <c r="D889" s="148">
        <v>0</v>
      </c>
      <c r="E889" s="148">
        <v>0</v>
      </c>
      <c r="F889" s="148">
        <v>0</v>
      </c>
      <c r="G889" s="148">
        <v>0</v>
      </c>
      <c r="H889" s="148">
        <v>0</v>
      </c>
      <c r="I889" s="148">
        <v>0</v>
      </c>
      <c r="J889" s="148">
        <v>0</v>
      </c>
      <c r="K889" s="148">
        <v>0</v>
      </c>
      <c r="L889" s="149">
        <v>0</v>
      </c>
      <c r="M889" s="150">
        <v>0</v>
      </c>
      <c r="N889" s="154">
        <v>0</v>
      </c>
      <c r="O889" s="155">
        <v>0</v>
      </c>
    </row>
    <row r="890" spans="1:15" x14ac:dyDescent="0.2">
      <c r="A890" s="153" t="s">
        <v>14</v>
      </c>
      <c r="B890" s="146" t="s">
        <v>28</v>
      </c>
      <c r="C890" s="147">
        <v>1594</v>
      </c>
      <c r="D890" s="148">
        <v>5.4689999999999994</v>
      </c>
      <c r="E890" s="148">
        <v>34378</v>
      </c>
      <c r="F890" s="148">
        <v>537420</v>
      </c>
      <c r="G890" s="148">
        <v>3.68926</v>
      </c>
      <c r="H890" s="148">
        <v>20713.240000000002</v>
      </c>
      <c r="I890" s="148">
        <v>333189.20000000007</v>
      </c>
      <c r="J890" s="148">
        <v>0</v>
      </c>
      <c r="K890" s="148">
        <v>188.98854336274223</v>
      </c>
      <c r="L890" s="149">
        <v>14549.65</v>
      </c>
      <c r="M890" s="150">
        <v>4242.5200000000004</v>
      </c>
      <c r="N890" s="154">
        <v>18792.169999999998</v>
      </c>
      <c r="O890" s="155">
        <v>0.08</v>
      </c>
    </row>
    <row r="891" spans="1:15" x14ac:dyDescent="0.2">
      <c r="A891" s="153" t="s">
        <v>29</v>
      </c>
      <c r="B891" s="146" t="s">
        <v>30</v>
      </c>
      <c r="C891" s="147">
        <v>159</v>
      </c>
      <c r="D891" s="148">
        <v>5.4060000000000006</v>
      </c>
      <c r="E891" s="148">
        <v>107166</v>
      </c>
      <c r="F891" s="148">
        <v>1071660</v>
      </c>
      <c r="G891" s="148">
        <v>3.2436000000000003</v>
      </c>
      <c r="H891" s="148">
        <v>64299.6</v>
      </c>
      <c r="I891" s="148">
        <v>642996</v>
      </c>
      <c r="J891" s="148">
        <v>0</v>
      </c>
      <c r="K891" s="148">
        <v>384.02036674306333</v>
      </c>
      <c r="L891" s="149">
        <v>115334.78</v>
      </c>
      <c r="M891" s="150">
        <v>14582.09</v>
      </c>
      <c r="N891" s="154">
        <v>129916.87</v>
      </c>
      <c r="O891" s="155">
        <v>0.26</v>
      </c>
    </row>
    <row r="892" spans="1:15" x14ac:dyDescent="0.2">
      <c r="A892" s="153" t="s">
        <v>18</v>
      </c>
      <c r="B892" s="146" t="s">
        <v>31</v>
      </c>
      <c r="C892" s="147">
        <v>449</v>
      </c>
      <c r="D892" s="148">
        <v>31.829000000000001</v>
      </c>
      <c r="E892" s="148">
        <v>183189.03</v>
      </c>
      <c r="F892" s="148">
        <v>1130320.42</v>
      </c>
      <c r="G892" s="148">
        <v>22.280299999999997</v>
      </c>
      <c r="H892" s="148">
        <v>128232.32099999998</v>
      </c>
      <c r="I892" s="148">
        <v>791224.29399999988</v>
      </c>
      <c r="J892" s="148">
        <v>0</v>
      </c>
      <c r="K892" s="148">
        <v>446.58716995863875</v>
      </c>
      <c r="L892" s="149">
        <v>65405</v>
      </c>
      <c r="M892" s="150">
        <v>12546.02</v>
      </c>
      <c r="N892" s="154">
        <v>77951.02</v>
      </c>
      <c r="O892" s="155">
        <v>0.12</v>
      </c>
    </row>
    <row r="893" spans="1:15" x14ac:dyDescent="0.2">
      <c r="A893" s="153" t="s">
        <v>10</v>
      </c>
      <c r="B893" s="146" t="s">
        <v>27</v>
      </c>
      <c r="C893" s="147">
        <v>53811</v>
      </c>
      <c r="D893" s="148">
        <v>80.856999999999999</v>
      </c>
      <c r="E893" s="148">
        <v>83554.133000000002</v>
      </c>
      <c r="F893" s="148">
        <v>1352906.66</v>
      </c>
      <c r="G893" s="148">
        <v>36.430120000000002</v>
      </c>
      <c r="H893" s="148">
        <v>40373.1086</v>
      </c>
      <c r="I893" s="148">
        <v>557661.69200000004</v>
      </c>
      <c r="J893" s="148">
        <v>0</v>
      </c>
      <c r="K893" s="148">
        <v>331.99240429141162</v>
      </c>
      <c r="L893" s="149">
        <v>45478.74</v>
      </c>
      <c r="M893" s="150">
        <v>11099.21</v>
      </c>
      <c r="N893" s="154">
        <v>56577.95</v>
      </c>
      <c r="O893" s="155">
        <v>0.15</v>
      </c>
    </row>
    <row r="894" spans="1:15" x14ac:dyDescent="0.2">
      <c r="A894" s="153" t="s">
        <v>33</v>
      </c>
      <c r="B894" s="146" t="s">
        <v>34</v>
      </c>
      <c r="C894" s="147">
        <v>0</v>
      </c>
      <c r="D894" s="148">
        <v>0</v>
      </c>
      <c r="E894" s="148">
        <v>0</v>
      </c>
      <c r="F894" s="148">
        <v>0</v>
      </c>
      <c r="G894" s="148">
        <v>0</v>
      </c>
      <c r="H894" s="148">
        <v>0</v>
      </c>
      <c r="I894" s="148">
        <v>0</v>
      </c>
      <c r="J894" s="148">
        <v>0</v>
      </c>
      <c r="K894" s="148">
        <v>0</v>
      </c>
      <c r="L894" s="149">
        <v>0</v>
      </c>
      <c r="M894" s="150">
        <v>0</v>
      </c>
      <c r="N894" s="154">
        <v>0</v>
      </c>
      <c r="O894" s="155">
        <v>0</v>
      </c>
    </row>
    <row r="895" spans="1:15" x14ac:dyDescent="0.2">
      <c r="A895" s="153" t="s">
        <v>123</v>
      </c>
      <c r="B895" s="146" t="s">
        <v>125</v>
      </c>
      <c r="C895" s="147">
        <v>0</v>
      </c>
      <c r="D895" s="148">
        <v>0</v>
      </c>
      <c r="E895" s="148">
        <v>0</v>
      </c>
      <c r="F895" s="148">
        <v>0</v>
      </c>
      <c r="G895" s="148">
        <v>0</v>
      </c>
      <c r="H895" s="148">
        <v>0</v>
      </c>
      <c r="I895" s="148">
        <v>0</v>
      </c>
      <c r="J895" s="148">
        <v>0</v>
      </c>
      <c r="K895" s="148">
        <v>0</v>
      </c>
      <c r="L895" s="149">
        <v>0</v>
      </c>
      <c r="M895" s="150">
        <v>0</v>
      </c>
      <c r="N895" s="154">
        <v>0</v>
      </c>
      <c r="O895" s="155">
        <v>0</v>
      </c>
    </row>
    <row r="896" spans="1:15" x14ac:dyDescent="0.2">
      <c r="A896" s="153" t="s">
        <v>39</v>
      </c>
      <c r="B896" s="146" t="s">
        <v>88</v>
      </c>
      <c r="C896" s="147">
        <v>0</v>
      </c>
      <c r="D896" s="148">
        <v>0</v>
      </c>
      <c r="E896" s="148">
        <v>0</v>
      </c>
      <c r="F896" s="148">
        <v>0</v>
      </c>
      <c r="G896" s="148">
        <v>0</v>
      </c>
      <c r="H896" s="148">
        <v>0</v>
      </c>
      <c r="I896" s="148">
        <v>0</v>
      </c>
      <c r="J896" s="148">
        <v>0</v>
      </c>
      <c r="K896" s="148">
        <v>0</v>
      </c>
      <c r="L896" s="149">
        <v>0</v>
      </c>
      <c r="M896" s="150">
        <v>0</v>
      </c>
      <c r="N896" s="154">
        <v>0</v>
      </c>
      <c r="O896" s="155">
        <v>0</v>
      </c>
    </row>
    <row r="897" spans="1:15" x14ac:dyDescent="0.2">
      <c r="A897" s="153" t="s">
        <v>8</v>
      </c>
      <c r="B897" s="146" t="s">
        <v>9</v>
      </c>
      <c r="C897" s="147">
        <v>0</v>
      </c>
      <c r="D897" s="148">
        <v>0</v>
      </c>
      <c r="E897" s="148">
        <v>0</v>
      </c>
      <c r="F897" s="148">
        <v>0</v>
      </c>
      <c r="G897" s="148">
        <v>0</v>
      </c>
      <c r="H897" s="148">
        <v>0</v>
      </c>
      <c r="I897" s="148">
        <v>0</v>
      </c>
      <c r="J897" s="148">
        <v>0</v>
      </c>
      <c r="K897" s="148">
        <v>0</v>
      </c>
      <c r="L897" s="149">
        <v>0</v>
      </c>
      <c r="M897" s="150">
        <v>0</v>
      </c>
      <c r="N897" s="154">
        <v>0</v>
      </c>
      <c r="O897" s="155">
        <v>0</v>
      </c>
    </row>
    <row r="898" spans="1:15" x14ac:dyDescent="0.2">
      <c r="A898" s="153" t="s">
        <v>10</v>
      </c>
      <c r="B898" s="146" t="s">
        <v>11</v>
      </c>
      <c r="C898" s="147">
        <v>11</v>
      </c>
      <c r="D898" s="148">
        <v>277</v>
      </c>
      <c r="E898" s="148">
        <v>1801693</v>
      </c>
      <c r="F898" s="148">
        <v>35804480</v>
      </c>
      <c r="G898" s="148">
        <v>277</v>
      </c>
      <c r="H898" s="148">
        <v>1801693</v>
      </c>
      <c r="I898" s="148">
        <v>35804480</v>
      </c>
      <c r="J898" s="148">
        <v>0</v>
      </c>
      <c r="K898" s="148">
        <v>22902.466105219959</v>
      </c>
      <c r="L898" s="149">
        <v>389236</v>
      </c>
      <c r="M898" s="150">
        <v>186049.48</v>
      </c>
      <c r="N898" s="154">
        <v>575285.48</v>
      </c>
      <c r="O898" s="155">
        <v>0.02</v>
      </c>
    </row>
    <row r="899" spans="1:15" x14ac:dyDescent="0.2">
      <c r="A899" s="153" t="s">
        <v>10</v>
      </c>
      <c r="B899" s="146" t="s">
        <v>12</v>
      </c>
      <c r="C899" s="147">
        <v>0</v>
      </c>
      <c r="D899" s="148">
        <v>0</v>
      </c>
      <c r="E899" s="148">
        <v>0</v>
      </c>
      <c r="F899" s="148">
        <v>0</v>
      </c>
      <c r="G899" s="148">
        <v>0</v>
      </c>
      <c r="H899" s="148">
        <v>0</v>
      </c>
      <c r="I899" s="148">
        <v>0</v>
      </c>
      <c r="J899" s="148">
        <v>0</v>
      </c>
      <c r="K899" s="148">
        <v>0</v>
      </c>
      <c r="L899" s="149">
        <v>0</v>
      </c>
      <c r="M899" s="150">
        <v>0</v>
      </c>
      <c r="N899" s="154">
        <v>0</v>
      </c>
      <c r="O899" s="155">
        <v>0</v>
      </c>
    </row>
    <row r="900" spans="1:15" x14ac:dyDescent="0.2">
      <c r="A900" s="153" t="s">
        <v>14</v>
      </c>
      <c r="B900" s="146" t="s">
        <v>15</v>
      </c>
      <c r="C900" s="147">
        <v>195</v>
      </c>
      <c r="D900" s="148">
        <v>2184.34</v>
      </c>
      <c r="E900" s="148">
        <v>12454983</v>
      </c>
      <c r="F900" s="148">
        <v>125244187</v>
      </c>
      <c r="G900" s="148">
        <v>2184.34</v>
      </c>
      <c r="H900" s="148">
        <v>12454983</v>
      </c>
      <c r="I900" s="148">
        <v>125244187</v>
      </c>
      <c r="J900" s="148">
        <v>0</v>
      </c>
      <c r="K900" s="148">
        <v>74178.912081656337</v>
      </c>
      <c r="L900" s="149">
        <v>3324635.64</v>
      </c>
      <c r="M900" s="150">
        <v>574477.67000000004</v>
      </c>
      <c r="N900" s="154">
        <v>3899113.31</v>
      </c>
      <c r="O900" s="155">
        <v>0.04</v>
      </c>
    </row>
    <row r="901" spans="1:15" x14ac:dyDescent="0.2">
      <c r="A901" s="153" t="s">
        <v>8</v>
      </c>
      <c r="B901" s="146" t="s">
        <v>16</v>
      </c>
      <c r="C901" s="147">
        <v>0</v>
      </c>
      <c r="D901" s="148">
        <v>0</v>
      </c>
      <c r="E901" s="148">
        <v>0</v>
      </c>
      <c r="F901" s="148">
        <v>0</v>
      </c>
      <c r="G901" s="148">
        <v>0</v>
      </c>
      <c r="H901" s="148">
        <v>0</v>
      </c>
      <c r="I901" s="148">
        <v>0</v>
      </c>
      <c r="J901" s="148">
        <v>0</v>
      </c>
      <c r="K901" s="148">
        <v>0</v>
      </c>
      <c r="L901" s="149">
        <v>0</v>
      </c>
      <c r="M901" s="150">
        <v>0</v>
      </c>
      <c r="N901" s="154">
        <v>0</v>
      </c>
      <c r="O901" s="155">
        <v>0</v>
      </c>
    </row>
    <row r="902" spans="1:15" x14ac:dyDescent="0.2">
      <c r="A902" s="153" t="s">
        <v>8</v>
      </c>
      <c r="B902" s="146" t="s">
        <v>87</v>
      </c>
      <c r="C902" s="147">
        <v>0</v>
      </c>
      <c r="D902" s="148">
        <v>0</v>
      </c>
      <c r="E902" s="148">
        <v>0</v>
      </c>
      <c r="F902" s="148">
        <v>0</v>
      </c>
      <c r="G902" s="148">
        <v>0</v>
      </c>
      <c r="H902" s="148">
        <v>0</v>
      </c>
      <c r="I902" s="148">
        <v>0</v>
      </c>
      <c r="J902" s="148">
        <v>0</v>
      </c>
      <c r="K902" s="148">
        <v>0</v>
      </c>
      <c r="L902" s="149">
        <v>0</v>
      </c>
      <c r="M902" s="150">
        <v>0</v>
      </c>
      <c r="N902" s="154">
        <v>0</v>
      </c>
      <c r="O902" s="155">
        <v>0</v>
      </c>
    </row>
    <row r="903" spans="1:15" x14ac:dyDescent="0.2">
      <c r="A903" s="153" t="s">
        <v>8</v>
      </c>
      <c r="B903" s="146" t="s">
        <v>17</v>
      </c>
      <c r="C903" s="147">
        <v>0</v>
      </c>
      <c r="D903" s="148">
        <v>0</v>
      </c>
      <c r="E903" s="148">
        <v>0</v>
      </c>
      <c r="F903" s="148">
        <v>0</v>
      </c>
      <c r="G903" s="148">
        <v>0</v>
      </c>
      <c r="H903" s="148">
        <v>0</v>
      </c>
      <c r="I903" s="148">
        <v>0</v>
      </c>
      <c r="J903" s="148">
        <v>0</v>
      </c>
      <c r="K903" s="148">
        <v>0</v>
      </c>
      <c r="L903" s="149">
        <v>0</v>
      </c>
      <c r="M903" s="150">
        <v>0</v>
      </c>
      <c r="N903" s="154">
        <v>0</v>
      </c>
      <c r="O903" s="155">
        <v>0</v>
      </c>
    </row>
    <row r="904" spans="1:15" x14ac:dyDescent="0.2">
      <c r="A904" s="153" t="s">
        <v>18</v>
      </c>
      <c r="B904" s="146" t="s">
        <v>19</v>
      </c>
      <c r="C904" s="147">
        <v>39</v>
      </c>
      <c r="D904" s="148">
        <v>73</v>
      </c>
      <c r="E904" s="148">
        <v>274947</v>
      </c>
      <c r="F904" s="148">
        <v>2749470</v>
      </c>
      <c r="G904" s="148">
        <v>73</v>
      </c>
      <c r="H904" s="148">
        <v>274947</v>
      </c>
      <c r="I904" s="148">
        <v>2749470</v>
      </c>
      <c r="J904" s="148">
        <v>0</v>
      </c>
      <c r="K904" s="148">
        <v>1532.3411447133574</v>
      </c>
      <c r="L904" s="149">
        <v>98078</v>
      </c>
      <c r="M904" s="150">
        <v>23509.85</v>
      </c>
      <c r="N904" s="154">
        <v>121587.85</v>
      </c>
      <c r="O904" s="155">
        <v>0.06</v>
      </c>
    </row>
    <row r="905" spans="1:15" x14ac:dyDescent="0.2">
      <c r="A905" s="153" t="s">
        <v>10</v>
      </c>
      <c r="B905" s="146" t="s">
        <v>13</v>
      </c>
      <c r="C905" s="147">
        <v>0</v>
      </c>
      <c r="D905" s="148">
        <v>0</v>
      </c>
      <c r="E905" s="148">
        <v>0</v>
      </c>
      <c r="F905" s="148">
        <v>0</v>
      </c>
      <c r="G905" s="148">
        <v>0</v>
      </c>
      <c r="H905" s="148">
        <v>0</v>
      </c>
      <c r="I905" s="148">
        <v>0</v>
      </c>
      <c r="J905" s="148">
        <v>0</v>
      </c>
      <c r="K905" s="148">
        <v>0</v>
      </c>
      <c r="L905" s="149">
        <v>0</v>
      </c>
      <c r="M905" s="150">
        <v>0</v>
      </c>
      <c r="N905" s="154">
        <v>0</v>
      </c>
      <c r="O905" s="155">
        <v>0</v>
      </c>
    </row>
    <row r="906" spans="1:15" x14ac:dyDescent="0.2">
      <c r="A906" s="153" t="s">
        <v>33</v>
      </c>
      <c r="B906" s="146" t="s">
        <v>136</v>
      </c>
      <c r="C906" s="147">
        <v>0</v>
      </c>
      <c r="D906" s="148">
        <v>0</v>
      </c>
      <c r="E906" s="148">
        <v>0</v>
      </c>
      <c r="F906" s="148">
        <v>0</v>
      </c>
      <c r="G906" s="148">
        <v>0</v>
      </c>
      <c r="H906" s="148">
        <v>0</v>
      </c>
      <c r="I906" s="148">
        <v>0</v>
      </c>
      <c r="J906" s="148">
        <v>0</v>
      </c>
      <c r="K906" s="148">
        <v>0</v>
      </c>
      <c r="L906" s="149">
        <v>0</v>
      </c>
      <c r="M906" s="150">
        <v>0</v>
      </c>
      <c r="N906" s="154">
        <v>0</v>
      </c>
      <c r="O906" s="155">
        <v>0</v>
      </c>
    </row>
    <row r="907" spans="1:15" x14ac:dyDescent="0.2">
      <c r="A907" s="156" t="s">
        <v>130</v>
      </c>
      <c r="B907" s="146" t="s">
        <v>130</v>
      </c>
      <c r="C907" s="147">
        <v>0</v>
      </c>
      <c r="D907" s="148">
        <v>0</v>
      </c>
      <c r="E907" s="148">
        <v>0</v>
      </c>
      <c r="F907" s="148">
        <v>0</v>
      </c>
      <c r="G907" s="148">
        <v>0</v>
      </c>
      <c r="H907" s="148">
        <v>0</v>
      </c>
      <c r="I907" s="148">
        <v>0</v>
      </c>
      <c r="J907" s="148">
        <v>0</v>
      </c>
      <c r="K907" s="148">
        <v>0</v>
      </c>
      <c r="L907" s="149">
        <v>0</v>
      </c>
      <c r="M907" s="150">
        <v>0</v>
      </c>
      <c r="N907" s="154">
        <v>0</v>
      </c>
      <c r="O907" s="155">
        <v>0</v>
      </c>
    </row>
    <row r="908" spans="1:15" x14ac:dyDescent="0.2">
      <c r="A908" s="156" t="s">
        <v>131</v>
      </c>
      <c r="B908" s="146" t="s">
        <v>131</v>
      </c>
      <c r="C908" s="147">
        <v>0</v>
      </c>
      <c r="D908" s="148">
        <v>0</v>
      </c>
      <c r="E908" s="148">
        <v>0</v>
      </c>
      <c r="F908" s="148">
        <v>0</v>
      </c>
      <c r="G908" s="148">
        <v>0</v>
      </c>
      <c r="H908" s="148">
        <v>0</v>
      </c>
      <c r="I908" s="148">
        <v>0</v>
      </c>
      <c r="J908" s="148">
        <v>0</v>
      </c>
      <c r="K908" s="148">
        <v>0</v>
      </c>
      <c r="L908" s="149">
        <v>0</v>
      </c>
      <c r="M908" s="150">
        <v>0</v>
      </c>
      <c r="N908" s="154">
        <v>0</v>
      </c>
      <c r="O908" s="155">
        <v>0</v>
      </c>
    </row>
    <row r="909" spans="1:15" x14ac:dyDescent="0.2">
      <c r="A909" s="153" t="s">
        <v>32</v>
      </c>
      <c r="B909" s="146" t="s">
        <v>32</v>
      </c>
      <c r="C909" s="147">
        <v>0</v>
      </c>
      <c r="D909" s="148">
        <v>0</v>
      </c>
      <c r="E909" s="148">
        <v>0</v>
      </c>
      <c r="F909" s="148">
        <v>0</v>
      </c>
      <c r="G909" s="148">
        <v>0</v>
      </c>
      <c r="H909" s="148">
        <v>0</v>
      </c>
      <c r="I909" s="148">
        <v>0</v>
      </c>
      <c r="J909" s="148">
        <v>0</v>
      </c>
      <c r="K909" s="148">
        <v>0</v>
      </c>
      <c r="L909" s="149">
        <v>0</v>
      </c>
      <c r="M909" s="150">
        <v>0</v>
      </c>
      <c r="N909" s="154">
        <v>0</v>
      </c>
      <c r="O909" s="155">
        <v>0</v>
      </c>
    </row>
    <row r="910" spans="1:15" x14ac:dyDescent="0.2">
      <c r="A910" s="157" t="s">
        <v>40</v>
      </c>
      <c r="B910" s="158"/>
      <c r="C910" s="159">
        <v>57331</v>
      </c>
      <c r="D910" s="160">
        <v>2710.3140000000003</v>
      </c>
      <c r="E910" s="160">
        <v>21045579.763</v>
      </c>
      <c r="F910" s="160">
        <v>174608538.07999998</v>
      </c>
      <c r="G910" s="160">
        <v>2646.4313300000003</v>
      </c>
      <c r="H910" s="160">
        <v>20881734.909599997</v>
      </c>
      <c r="I910" s="160">
        <v>172740564.46599999</v>
      </c>
      <c r="J910" s="160">
        <v>0</v>
      </c>
      <c r="K910" s="161">
        <v>103931.14109414595</v>
      </c>
      <c r="L910" s="162">
        <v>4565637.0199999996</v>
      </c>
      <c r="M910" s="162">
        <v>938021</v>
      </c>
      <c r="N910" s="163">
        <v>5503658.0199999996</v>
      </c>
      <c r="O910" s="164">
        <v>0.04</v>
      </c>
    </row>
    <row r="911" spans="1:15" x14ac:dyDescent="0.2">
      <c r="A911" s="165"/>
      <c r="B911" s="165"/>
      <c r="C911" s="166"/>
      <c r="D911" s="166"/>
      <c r="E911" s="166"/>
      <c r="F911" s="166"/>
      <c r="G911" s="166"/>
      <c r="H911" s="166"/>
      <c r="I911" s="166"/>
      <c r="J911" s="166"/>
      <c r="K911" s="166"/>
      <c r="L911" s="167"/>
      <c r="M911" s="167"/>
      <c r="N911" s="167"/>
      <c r="O911" s="168"/>
    </row>
    <row r="912" spans="1:15" x14ac:dyDescent="0.2">
      <c r="A912" s="157" t="s">
        <v>129</v>
      </c>
      <c r="B912" s="158" t="s">
        <v>129</v>
      </c>
      <c r="C912" s="159">
        <v>486.25</v>
      </c>
      <c r="D912" s="160">
        <v>16.203799999999998</v>
      </c>
      <c r="E912" s="160">
        <v>94229.27</v>
      </c>
      <c r="F912" s="160">
        <v>684512.73</v>
      </c>
      <c r="G912" s="160">
        <v>14.102</v>
      </c>
      <c r="H912" s="160">
        <v>83788.069999999992</v>
      </c>
      <c r="I912" s="160">
        <v>632306.73</v>
      </c>
      <c r="J912" s="160">
        <v>0</v>
      </c>
      <c r="K912" s="161">
        <v>360.08667176832</v>
      </c>
      <c r="L912" s="162">
        <v>100917.36</v>
      </c>
      <c r="M912" s="169">
        <v>21352</v>
      </c>
      <c r="N912" s="163">
        <v>122269.36</v>
      </c>
      <c r="O912" s="170"/>
    </row>
    <row r="913" spans="1:15" x14ac:dyDescent="0.2">
      <c r="A913" s="157" t="s">
        <v>41</v>
      </c>
      <c r="B913" s="158" t="s">
        <v>41</v>
      </c>
      <c r="C913" s="159">
        <v>1</v>
      </c>
      <c r="D913" s="160">
        <v>0</v>
      </c>
      <c r="E913" s="160">
        <v>3016</v>
      </c>
      <c r="F913" s="160">
        <v>90480</v>
      </c>
      <c r="G913" s="160">
        <v>0</v>
      </c>
      <c r="H913" s="160">
        <v>3016</v>
      </c>
      <c r="I913" s="160">
        <v>90480</v>
      </c>
      <c r="J913" s="160">
        <v>0</v>
      </c>
      <c r="K913" s="161">
        <v>54.954874100238797</v>
      </c>
      <c r="L913" s="162">
        <v>0.01</v>
      </c>
      <c r="M913" s="169">
        <v>0</v>
      </c>
      <c r="N913" s="163">
        <v>0.01</v>
      </c>
      <c r="O913" s="170"/>
    </row>
    <row r="914" spans="1:15" x14ac:dyDescent="0.2">
      <c r="A914" s="157" t="s">
        <v>126</v>
      </c>
      <c r="B914" s="158" t="s">
        <v>127</v>
      </c>
      <c r="C914" s="159">
        <v>1</v>
      </c>
      <c r="D914" s="160">
        <v>682</v>
      </c>
      <c r="E914" s="160">
        <v>3979972</v>
      </c>
      <c r="F914" s="160">
        <v>3979972</v>
      </c>
      <c r="G914" s="160">
        <v>682</v>
      </c>
      <c r="H914" s="160">
        <v>3979972</v>
      </c>
      <c r="I914" s="160">
        <v>3979972</v>
      </c>
      <c r="J914" s="160">
        <v>0</v>
      </c>
      <c r="K914" s="161">
        <v>2417.3171991873965</v>
      </c>
      <c r="L914" s="162">
        <v>0.01</v>
      </c>
      <c r="M914" s="169">
        <v>2752</v>
      </c>
      <c r="N914" s="163">
        <v>2752.01</v>
      </c>
      <c r="O914" s="170"/>
    </row>
    <row r="915" spans="1:15" x14ac:dyDescent="0.2">
      <c r="A915" s="170"/>
      <c r="B915" s="170"/>
      <c r="C915" s="170"/>
      <c r="D915" s="170"/>
      <c r="E915" s="170"/>
      <c r="F915" s="170"/>
      <c r="G915" s="170"/>
      <c r="H915" s="170"/>
      <c r="I915" s="170"/>
      <c r="J915" s="170"/>
      <c r="K915" s="170"/>
      <c r="L915" s="171"/>
      <c r="M915" s="171"/>
      <c r="N915" s="171"/>
      <c r="O915" s="170"/>
    </row>
    <row r="916" spans="1:15" x14ac:dyDescent="0.2">
      <c r="A916" s="157" t="s">
        <v>42</v>
      </c>
      <c r="B916" s="158"/>
      <c r="C916" s="159">
        <v>57819.25</v>
      </c>
      <c r="D916" s="160">
        <v>3408.5178000000001</v>
      </c>
      <c r="E916" s="160">
        <v>25122797.033</v>
      </c>
      <c r="F916" s="160">
        <v>179363502.80999997</v>
      </c>
      <c r="G916" s="160">
        <v>3342.5333300000002</v>
      </c>
      <c r="H916" s="160">
        <v>24948510.979599997</v>
      </c>
      <c r="I916" s="160">
        <v>177443323.19599998</v>
      </c>
      <c r="J916" s="160">
        <v>0</v>
      </c>
      <c r="K916" s="161">
        <v>106763.4998392019</v>
      </c>
      <c r="L916" s="162">
        <v>4666554.4000000004</v>
      </c>
      <c r="M916" s="169">
        <v>962125</v>
      </c>
      <c r="N916" s="163">
        <v>5628679.4000000004</v>
      </c>
      <c r="O916" s="170"/>
    </row>
    <row r="917" spans="1:15" x14ac:dyDescent="0.2">
      <c r="A917" s="172"/>
      <c r="B917" s="170"/>
      <c r="C917" s="170"/>
      <c r="D917" s="170"/>
      <c r="E917" s="170"/>
      <c r="F917" s="170"/>
      <c r="G917" s="170"/>
      <c r="H917" s="170"/>
      <c r="I917" s="170"/>
      <c r="J917" s="170"/>
      <c r="K917" s="170"/>
      <c r="L917" s="170"/>
      <c r="M917" s="170"/>
      <c r="N917" s="170"/>
      <c r="O917" s="170"/>
    </row>
    <row r="918" spans="1:15" x14ac:dyDescent="0.2">
      <c r="A918" s="173" t="s">
        <v>85</v>
      </c>
      <c r="B918" s="174" t="s">
        <v>84</v>
      </c>
      <c r="C918" s="175">
        <v>4.4059647153254708</v>
      </c>
      <c r="D918" s="176"/>
      <c r="E918" s="170"/>
      <c r="F918" s="170"/>
      <c r="G918" s="170"/>
      <c r="H918" s="170"/>
      <c r="I918" s="170"/>
      <c r="J918" s="170"/>
      <c r="K918" s="170"/>
      <c r="L918" s="170"/>
      <c r="M918" s="170"/>
      <c r="N918" s="170"/>
      <c r="O918" s="170"/>
    </row>
    <row r="919" spans="1:15" x14ac:dyDescent="0.2">
      <c r="A919" s="177"/>
      <c r="B919" s="178" t="s">
        <v>76</v>
      </c>
      <c r="C919" s="179">
        <v>4.4319683095749642</v>
      </c>
      <c r="D919" s="176"/>
      <c r="E919" s="170"/>
      <c r="F919" s="170"/>
      <c r="G919" s="170"/>
      <c r="H919" s="170"/>
      <c r="I919" s="170"/>
      <c r="J919" s="170"/>
      <c r="K919" s="170"/>
      <c r="L919" s="170"/>
      <c r="M919" s="170"/>
      <c r="N919" s="170"/>
      <c r="O919" s="170"/>
    </row>
    <row r="920" spans="1:15" x14ac:dyDescent="0.2">
      <c r="A920" s="180" t="s">
        <v>132</v>
      </c>
      <c r="B920" s="170"/>
      <c r="C920" s="170"/>
      <c r="D920" s="170"/>
      <c r="E920" s="170"/>
      <c r="F920" s="170"/>
      <c r="G920" s="170"/>
      <c r="H920" s="170"/>
      <c r="I920" s="170"/>
      <c r="J920" s="170"/>
      <c r="K920" s="170"/>
      <c r="L920" s="170"/>
      <c r="M920" s="170"/>
      <c r="N920" s="170"/>
      <c r="O920" s="170"/>
    </row>
    <row r="921" spans="1:15" x14ac:dyDescent="0.2">
      <c r="A921" s="373" t="s">
        <v>113</v>
      </c>
      <c r="B921" s="374"/>
      <c r="C921" s="397" t="s">
        <v>36</v>
      </c>
      <c r="D921" s="398"/>
      <c r="E921" s="398"/>
      <c r="F921" s="398"/>
      <c r="G921" s="398"/>
      <c r="H921" s="398"/>
      <c r="I921" s="398"/>
      <c r="J921" s="398"/>
      <c r="K921" s="373"/>
      <c r="L921" s="399" t="s">
        <v>0</v>
      </c>
      <c r="M921" s="400"/>
      <c r="N921" s="400"/>
      <c r="O921" s="400"/>
    </row>
    <row r="922" spans="1:15" ht="51" x14ac:dyDescent="0.2">
      <c r="A922" s="376" t="s">
        <v>37</v>
      </c>
      <c r="B922" s="376" t="s">
        <v>1</v>
      </c>
      <c r="C922" s="376" t="s">
        <v>38</v>
      </c>
      <c r="D922" s="377" t="s">
        <v>98</v>
      </c>
      <c r="E922" s="377" t="s">
        <v>91</v>
      </c>
      <c r="F922" s="377" t="s">
        <v>92</v>
      </c>
      <c r="G922" s="377" t="s">
        <v>93</v>
      </c>
      <c r="H922" s="377" t="s">
        <v>94</v>
      </c>
      <c r="I922" s="377" t="s">
        <v>95</v>
      </c>
      <c r="J922" s="377" t="s">
        <v>96</v>
      </c>
      <c r="K922" s="377" t="s">
        <v>43</v>
      </c>
      <c r="L922" s="376" t="s">
        <v>5</v>
      </c>
      <c r="M922" s="287" t="s">
        <v>6</v>
      </c>
      <c r="N922" s="378" t="s">
        <v>7</v>
      </c>
      <c r="O922" s="378" t="s">
        <v>82</v>
      </c>
    </row>
    <row r="923" spans="1:15" x14ac:dyDescent="0.2">
      <c r="A923" s="145" t="s">
        <v>20</v>
      </c>
      <c r="B923" s="146" t="s">
        <v>21</v>
      </c>
      <c r="C923" s="147">
        <v>0</v>
      </c>
      <c r="D923" s="148">
        <v>0</v>
      </c>
      <c r="E923" s="148">
        <v>0</v>
      </c>
      <c r="F923" s="148">
        <v>0</v>
      </c>
      <c r="G923" s="148">
        <v>0</v>
      </c>
      <c r="H923" s="148">
        <v>0</v>
      </c>
      <c r="I923" s="148">
        <v>0</v>
      </c>
      <c r="J923" s="148">
        <v>0</v>
      </c>
      <c r="K923" s="148">
        <v>0</v>
      </c>
      <c r="L923" s="149">
        <v>0</v>
      </c>
      <c r="M923" s="150">
        <v>0</v>
      </c>
      <c r="N923" s="151">
        <v>0</v>
      </c>
      <c r="O923" s="152">
        <v>0</v>
      </c>
    </row>
    <row r="924" spans="1:15" x14ac:dyDescent="0.2">
      <c r="A924" s="153" t="s">
        <v>123</v>
      </c>
      <c r="B924" s="146" t="s">
        <v>124</v>
      </c>
      <c r="C924" s="147">
        <v>0</v>
      </c>
      <c r="D924" s="148">
        <v>0</v>
      </c>
      <c r="E924" s="148">
        <v>0</v>
      </c>
      <c r="F924" s="148">
        <v>0</v>
      </c>
      <c r="G924" s="148">
        <v>0</v>
      </c>
      <c r="H924" s="148">
        <v>0</v>
      </c>
      <c r="I924" s="148">
        <v>0</v>
      </c>
      <c r="J924" s="148">
        <v>0</v>
      </c>
      <c r="K924" s="148">
        <v>0</v>
      </c>
      <c r="L924" s="149">
        <v>0</v>
      </c>
      <c r="M924" s="150">
        <v>0</v>
      </c>
      <c r="N924" s="154">
        <v>0</v>
      </c>
      <c r="O924" s="155">
        <v>0</v>
      </c>
    </row>
    <row r="925" spans="1:15" x14ac:dyDescent="0.2">
      <c r="A925" s="153" t="s">
        <v>39</v>
      </c>
      <c r="B925" s="146" t="s">
        <v>44</v>
      </c>
      <c r="C925" s="147">
        <v>0</v>
      </c>
      <c r="D925" s="148">
        <v>0</v>
      </c>
      <c r="E925" s="148">
        <v>0</v>
      </c>
      <c r="F925" s="148">
        <v>0</v>
      </c>
      <c r="G925" s="148">
        <v>0</v>
      </c>
      <c r="H925" s="148">
        <v>0</v>
      </c>
      <c r="I925" s="148">
        <v>0</v>
      </c>
      <c r="J925" s="148">
        <v>0</v>
      </c>
      <c r="K925" s="148">
        <v>0</v>
      </c>
      <c r="L925" s="149">
        <v>0</v>
      </c>
      <c r="M925" s="150">
        <v>0</v>
      </c>
      <c r="N925" s="154">
        <v>0</v>
      </c>
      <c r="O925" s="155">
        <v>0</v>
      </c>
    </row>
    <row r="926" spans="1:15" x14ac:dyDescent="0.2">
      <c r="A926" s="153" t="s">
        <v>10</v>
      </c>
      <c r="B926" s="146" t="s">
        <v>25</v>
      </c>
      <c r="C926" s="147">
        <v>0</v>
      </c>
      <c r="D926" s="148">
        <v>0</v>
      </c>
      <c r="E926" s="148">
        <v>0</v>
      </c>
      <c r="F926" s="148">
        <v>0</v>
      </c>
      <c r="G926" s="148">
        <v>0</v>
      </c>
      <c r="H926" s="148">
        <v>0</v>
      </c>
      <c r="I926" s="148">
        <v>0</v>
      </c>
      <c r="J926" s="148">
        <v>0</v>
      </c>
      <c r="K926" s="148">
        <v>0</v>
      </c>
      <c r="L926" s="149">
        <v>0</v>
      </c>
      <c r="M926" s="150">
        <v>0</v>
      </c>
      <c r="N926" s="154">
        <v>0</v>
      </c>
      <c r="O926" s="155">
        <v>0</v>
      </c>
    </row>
    <row r="927" spans="1:15" x14ac:dyDescent="0.2">
      <c r="A927" s="153" t="s">
        <v>20</v>
      </c>
      <c r="B927" s="146" t="s">
        <v>22</v>
      </c>
      <c r="C927" s="147">
        <v>0</v>
      </c>
      <c r="D927" s="148">
        <v>0</v>
      </c>
      <c r="E927" s="148">
        <v>0</v>
      </c>
      <c r="F927" s="148">
        <v>0</v>
      </c>
      <c r="G927" s="148">
        <v>0</v>
      </c>
      <c r="H927" s="148">
        <v>0</v>
      </c>
      <c r="I927" s="148">
        <v>0</v>
      </c>
      <c r="J927" s="148">
        <v>0</v>
      </c>
      <c r="K927" s="148">
        <v>0</v>
      </c>
      <c r="L927" s="149">
        <v>0</v>
      </c>
      <c r="M927" s="150">
        <v>0</v>
      </c>
      <c r="N927" s="154">
        <v>0</v>
      </c>
      <c r="O927" s="155">
        <v>0</v>
      </c>
    </row>
    <row r="928" spans="1:15" x14ac:dyDescent="0.2">
      <c r="A928" s="153" t="s">
        <v>23</v>
      </c>
      <c r="B928" s="146" t="s">
        <v>24</v>
      </c>
      <c r="C928" s="147">
        <v>0</v>
      </c>
      <c r="D928" s="148">
        <v>0</v>
      </c>
      <c r="E928" s="148">
        <v>0</v>
      </c>
      <c r="F928" s="148">
        <v>0</v>
      </c>
      <c r="G928" s="148">
        <v>0</v>
      </c>
      <c r="H928" s="148">
        <v>0</v>
      </c>
      <c r="I928" s="148">
        <v>0</v>
      </c>
      <c r="J928" s="148">
        <v>0</v>
      </c>
      <c r="K928" s="148">
        <v>0</v>
      </c>
      <c r="L928" s="149">
        <v>0</v>
      </c>
      <c r="M928" s="150">
        <v>0</v>
      </c>
      <c r="N928" s="154">
        <v>0</v>
      </c>
      <c r="O928" s="155">
        <v>0</v>
      </c>
    </row>
    <row r="929" spans="1:15" x14ac:dyDescent="0.2">
      <c r="A929" s="153" t="s">
        <v>10</v>
      </c>
      <c r="B929" s="146" t="s">
        <v>26</v>
      </c>
      <c r="C929" s="147">
        <v>0</v>
      </c>
      <c r="D929" s="148">
        <v>0</v>
      </c>
      <c r="E929" s="148">
        <v>0</v>
      </c>
      <c r="F929" s="148">
        <v>0</v>
      </c>
      <c r="G929" s="148">
        <v>0</v>
      </c>
      <c r="H929" s="148">
        <v>0</v>
      </c>
      <c r="I929" s="148">
        <v>0</v>
      </c>
      <c r="J929" s="148">
        <v>0</v>
      </c>
      <c r="K929" s="148">
        <v>0</v>
      </c>
      <c r="L929" s="149">
        <v>0</v>
      </c>
      <c r="M929" s="150">
        <v>0</v>
      </c>
      <c r="N929" s="154">
        <v>0</v>
      </c>
      <c r="O929" s="155">
        <v>0</v>
      </c>
    </row>
    <row r="930" spans="1:15" x14ac:dyDescent="0.2">
      <c r="A930" s="153" t="s">
        <v>14</v>
      </c>
      <c r="B930" s="146" t="s">
        <v>28</v>
      </c>
      <c r="C930" s="147">
        <v>0</v>
      </c>
      <c r="D930" s="148">
        <v>0</v>
      </c>
      <c r="E930" s="148">
        <v>0</v>
      </c>
      <c r="F930" s="148">
        <v>0</v>
      </c>
      <c r="G930" s="148">
        <v>0</v>
      </c>
      <c r="H930" s="148">
        <v>0</v>
      </c>
      <c r="I930" s="148">
        <v>0</v>
      </c>
      <c r="J930" s="148">
        <v>0</v>
      </c>
      <c r="K930" s="148">
        <v>0</v>
      </c>
      <c r="L930" s="149">
        <v>0</v>
      </c>
      <c r="M930" s="150">
        <v>0</v>
      </c>
      <c r="N930" s="154">
        <v>0</v>
      </c>
      <c r="O930" s="155">
        <v>0</v>
      </c>
    </row>
    <row r="931" spans="1:15" x14ac:dyDescent="0.2">
      <c r="A931" s="153" t="s">
        <v>29</v>
      </c>
      <c r="B931" s="146" t="s">
        <v>30</v>
      </c>
      <c r="C931" s="147">
        <v>0</v>
      </c>
      <c r="D931" s="148">
        <v>0</v>
      </c>
      <c r="E931" s="148">
        <v>0</v>
      </c>
      <c r="F931" s="148">
        <v>0</v>
      </c>
      <c r="G931" s="148">
        <v>0</v>
      </c>
      <c r="H931" s="148">
        <v>0</v>
      </c>
      <c r="I931" s="148">
        <v>0</v>
      </c>
      <c r="J931" s="148">
        <v>0</v>
      </c>
      <c r="K931" s="148">
        <v>0</v>
      </c>
      <c r="L931" s="149">
        <v>0</v>
      </c>
      <c r="M931" s="150">
        <v>0</v>
      </c>
      <c r="N931" s="154">
        <v>0</v>
      </c>
      <c r="O931" s="155">
        <v>0</v>
      </c>
    </row>
    <row r="932" spans="1:15" x14ac:dyDescent="0.2">
      <c r="A932" s="153" t="s">
        <v>18</v>
      </c>
      <c r="B932" s="146" t="s">
        <v>31</v>
      </c>
      <c r="C932" s="147">
        <v>0</v>
      </c>
      <c r="D932" s="148">
        <v>0</v>
      </c>
      <c r="E932" s="148">
        <v>0</v>
      </c>
      <c r="F932" s="148">
        <v>0</v>
      </c>
      <c r="G932" s="148">
        <v>0</v>
      </c>
      <c r="H932" s="148">
        <v>0</v>
      </c>
      <c r="I932" s="148">
        <v>0</v>
      </c>
      <c r="J932" s="148">
        <v>0</v>
      </c>
      <c r="K932" s="148">
        <v>0</v>
      </c>
      <c r="L932" s="149">
        <v>0</v>
      </c>
      <c r="M932" s="150">
        <v>0</v>
      </c>
      <c r="N932" s="154">
        <v>0</v>
      </c>
      <c r="O932" s="155">
        <v>0</v>
      </c>
    </row>
    <row r="933" spans="1:15" x14ac:dyDescent="0.2">
      <c r="A933" s="153" t="s">
        <v>10</v>
      </c>
      <c r="B933" s="146" t="s">
        <v>27</v>
      </c>
      <c r="C933" s="147">
        <v>0</v>
      </c>
      <c r="D933" s="148">
        <v>0</v>
      </c>
      <c r="E933" s="148">
        <v>0</v>
      </c>
      <c r="F933" s="148">
        <v>0</v>
      </c>
      <c r="G933" s="148">
        <v>0</v>
      </c>
      <c r="H933" s="148">
        <v>0</v>
      </c>
      <c r="I933" s="148">
        <v>0</v>
      </c>
      <c r="J933" s="148">
        <v>0</v>
      </c>
      <c r="K933" s="148">
        <v>0</v>
      </c>
      <c r="L933" s="149">
        <v>0</v>
      </c>
      <c r="M933" s="150">
        <v>0</v>
      </c>
      <c r="N933" s="154">
        <v>0</v>
      </c>
      <c r="O933" s="155">
        <v>0</v>
      </c>
    </row>
    <row r="934" spans="1:15" x14ac:dyDescent="0.2">
      <c r="A934" s="153" t="s">
        <v>33</v>
      </c>
      <c r="B934" s="146" t="s">
        <v>34</v>
      </c>
      <c r="C934" s="147">
        <v>0</v>
      </c>
      <c r="D934" s="148">
        <v>0</v>
      </c>
      <c r="E934" s="148">
        <v>0</v>
      </c>
      <c r="F934" s="148">
        <v>0</v>
      </c>
      <c r="G934" s="148">
        <v>0</v>
      </c>
      <c r="H934" s="148">
        <v>0</v>
      </c>
      <c r="I934" s="148">
        <v>0</v>
      </c>
      <c r="J934" s="148">
        <v>0</v>
      </c>
      <c r="K934" s="148">
        <v>0</v>
      </c>
      <c r="L934" s="149">
        <v>0</v>
      </c>
      <c r="M934" s="150">
        <v>0</v>
      </c>
      <c r="N934" s="154">
        <v>0</v>
      </c>
      <c r="O934" s="155">
        <v>0</v>
      </c>
    </row>
    <row r="935" spans="1:15" x14ac:dyDescent="0.2">
      <c r="A935" s="153" t="s">
        <v>123</v>
      </c>
      <c r="B935" s="146" t="s">
        <v>125</v>
      </c>
      <c r="C935" s="147">
        <v>0</v>
      </c>
      <c r="D935" s="148">
        <v>0</v>
      </c>
      <c r="E935" s="148">
        <v>0</v>
      </c>
      <c r="F935" s="148">
        <v>0</v>
      </c>
      <c r="G935" s="148">
        <v>0</v>
      </c>
      <c r="H935" s="148">
        <v>0</v>
      </c>
      <c r="I935" s="148">
        <v>0</v>
      </c>
      <c r="J935" s="148">
        <v>0</v>
      </c>
      <c r="K935" s="148">
        <v>0</v>
      </c>
      <c r="L935" s="149">
        <v>0</v>
      </c>
      <c r="M935" s="150">
        <v>0</v>
      </c>
      <c r="N935" s="154">
        <v>0</v>
      </c>
      <c r="O935" s="155">
        <v>0</v>
      </c>
    </row>
    <row r="936" spans="1:15" x14ac:dyDescent="0.2">
      <c r="A936" s="153" t="s">
        <v>39</v>
      </c>
      <c r="B936" s="146" t="s">
        <v>88</v>
      </c>
      <c r="C936" s="147">
        <v>0</v>
      </c>
      <c r="D936" s="148">
        <v>0</v>
      </c>
      <c r="E936" s="148">
        <v>0</v>
      </c>
      <c r="F936" s="148">
        <v>0</v>
      </c>
      <c r="G936" s="148">
        <v>0</v>
      </c>
      <c r="H936" s="148">
        <v>0</v>
      </c>
      <c r="I936" s="148">
        <v>0</v>
      </c>
      <c r="J936" s="148">
        <v>0</v>
      </c>
      <c r="K936" s="148">
        <v>0</v>
      </c>
      <c r="L936" s="149">
        <v>0</v>
      </c>
      <c r="M936" s="150">
        <v>0</v>
      </c>
      <c r="N936" s="154">
        <v>0</v>
      </c>
      <c r="O936" s="155">
        <v>0</v>
      </c>
    </row>
    <row r="937" spans="1:15" x14ac:dyDescent="0.2">
      <c r="A937" s="153" t="s">
        <v>8</v>
      </c>
      <c r="B937" s="146" t="s">
        <v>9</v>
      </c>
      <c r="C937" s="147">
        <v>0</v>
      </c>
      <c r="D937" s="148">
        <v>0</v>
      </c>
      <c r="E937" s="148">
        <v>0</v>
      </c>
      <c r="F937" s="148">
        <v>0</v>
      </c>
      <c r="G937" s="148">
        <v>0</v>
      </c>
      <c r="H937" s="148">
        <v>0</v>
      </c>
      <c r="I937" s="148">
        <v>0</v>
      </c>
      <c r="J937" s="148">
        <v>0</v>
      </c>
      <c r="K937" s="148">
        <v>0</v>
      </c>
      <c r="L937" s="149">
        <v>0</v>
      </c>
      <c r="M937" s="150">
        <v>0</v>
      </c>
      <c r="N937" s="154">
        <v>0</v>
      </c>
      <c r="O937" s="155">
        <v>0</v>
      </c>
    </row>
    <row r="938" spans="1:15" x14ac:dyDescent="0.2">
      <c r="A938" s="153" t="s">
        <v>10</v>
      </c>
      <c r="B938" s="146" t="s">
        <v>11</v>
      </c>
      <c r="C938" s="147">
        <v>0</v>
      </c>
      <c r="D938" s="148">
        <v>0</v>
      </c>
      <c r="E938" s="148">
        <v>0</v>
      </c>
      <c r="F938" s="148">
        <v>0</v>
      </c>
      <c r="G938" s="148">
        <v>0</v>
      </c>
      <c r="H938" s="148">
        <v>0</v>
      </c>
      <c r="I938" s="148">
        <v>0</v>
      </c>
      <c r="J938" s="148">
        <v>0</v>
      </c>
      <c r="K938" s="148">
        <v>0</v>
      </c>
      <c r="L938" s="149">
        <v>0</v>
      </c>
      <c r="M938" s="150">
        <v>0</v>
      </c>
      <c r="N938" s="154">
        <v>0</v>
      </c>
      <c r="O938" s="155">
        <v>0</v>
      </c>
    </row>
    <row r="939" spans="1:15" x14ac:dyDescent="0.2">
      <c r="A939" s="153" t="s">
        <v>10</v>
      </c>
      <c r="B939" s="146" t="s">
        <v>12</v>
      </c>
      <c r="C939" s="147">
        <v>0</v>
      </c>
      <c r="D939" s="148">
        <v>0</v>
      </c>
      <c r="E939" s="148">
        <v>0</v>
      </c>
      <c r="F939" s="148">
        <v>0</v>
      </c>
      <c r="G939" s="148">
        <v>0</v>
      </c>
      <c r="H939" s="148">
        <v>0</v>
      </c>
      <c r="I939" s="148">
        <v>0</v>
      </c>
      <c r="J939" s="148">
        <v>0</v>
      </c>
      <c r="K939" s="148">
        <v>0</v>
      </c>
      <c r="L939" s="149">
        <v>0</v>
      </c>
      <c r="M939" s="150">
        <v>0</v>
      </c>
      <c r="N939" s="154">
        <v>0</v>
      </c>
      <c r="O939" s="155">
        <v>0</v>
      </c>
    </row>
    <row r="940" spans="1:15" x14ac:dyDescent="0.2">
      <c r="A940" s="153" t="s">
        <v>14</v>
      </c>
      <c r="B940" s="146" t="s">
        <v>15</v>
      </c>
      <c r="C940" s="147">
        <v>393.74</v>
      </c>
      <c r="D940" s="148">
        <v>19.29326</v>
      </c>
      <c r="E940" s="148">
        <v>59454.74</v>
      </c>
      <c r="F940" s="148">
        <v>594547.4</v>
      </c>
      <c r="G940" s="148">
        <v>15.434608000000001</v>
      </c>
      <c r="H940" s="148">
        <v>47563.792000000001</v>
      </c>
      <c r="I940" s="148">
        <v>475637.92000000004</v>
      </c>
      <c r="J940" s="148">
        <v>0</v>
      </c>
      <c r="K940" s="148">
        <v>263.59087952106768</v>
      </c>
      <c r="L940" s="149">
        <v>55123.6</v>
      </c>
      <c r="M940" s="150">
        <v>7687.4</v>
      </c>
      <c r="N940" s="154">
        <v>62811</v>
      </c>
      <c r="O940" s="155">
        <v>0.17</v>
      </c>
    </row>
    <row r="941" spans="1:15" x14ac:dyDescent="0.2">
      <c r="A941" s="153" t="s">
        <v>8</v>
      </c>
      <c r="B941" s="146" t="s">
        <v>16</v>
      </c>
      <c r="C941" s="147">
        <v>0</v>
      </c>
      <c r="D941" s="148">
        <v>0</v>
      </c>
      <c r="E941" s="148">
        <v>0</v>
      </c>
      <c r="F941" s="148">
        <v>0</v>
      </c>
      <c r="G941" s="148">
        <v>0</v>
      </c>
      <c r="H941" s="148">
        <v>0</v>
      </c>
      <c r="I941" s="148">
        <v>0</v>
      </c>
      <c r="J941" s="148">
        <v>0</v>
      </c>
      <c r="K941" s="148">
        <v>0</v>
      </c>
      <c r="L941" s="149">
        <v>0</v>
      </c>
      <c r="M941" s="150">
        <v>0</v>
      </c>
      <c r="N941" s="154">
        <v>0</v>
      </c>
      <c r="O941" s="155">
        <v>0</v>
      </c>
    </row>
    <row r="942" spans="1:15" x14ac:dyDescent="0.2">
      <c r="A942" s="153" t="s">
        <v>8</v>
      </c>
      <c r="B942" s="146" t="s">
        <v>87</v>
      </c>
      <c r="C942" s="147">
        <v>0</v>
      </c>
      <c r="D942" s="148">
        <v>0</v>
      </c>
      <c r="E942" s="148">
        <v>0</v>
      </c>
      <c r="F942" s="148">
        <v>0</v>
      </c>
      <c r="G942" s="148">
        <v>0</v>
      </c>
      <c r="H942" s="148">
        <v>0</v>
      </c>
      <c r="I942" s="148">
        <v>0</v>
      </c>
      <c r="J942" s="148">
        <v>0</v>
      </c>
      <c r="K942" s="148">
        <v>0</v>
      </c>
      <c r="L942" s="149">
        <v>0</v>
      </c>
      <c r="M942" s="150">
        <v>0</v>
      </c>
      <c r="N942" s="154">
        <v>0</v>
      </c>
      <c r="O942" s="155">
        <v>0</v>
      </c>
    </row>
    <row r="943" spans="1:15" x14ac:dyDescent="0.2">
      <c r="A943" s="153" t="s">
        <v>8</v>
      </c>
      <c r="B943" s="146" t="s">
        <v>17</v>
      </c>
      <c r="C943" s="147">
        <v>0</v>
      </c>
      <c r="D943" s="148">
        <v>0</v>
      </c>
      <c r="E943" s="148">
        <v>0</v>
      </c>
      <c r="F943" s="148">
        <v>0</v>
      </c>
      <c r="G943" s="148">
        <v>0</v>
      </c>
      <c r="H943" s="148">
        <v>0</v>
      </c>
      <c r="I943" s="148">
        <v>0</v>
      </c>
      <c r="J943" s="148">
        <v>0</v>
      </c>
      <c r="K943" s="148">
        <v>0</v>
      </c>
      <c r="L943" s="149">
        <v>0</v>
      </c>
      <c r="M943" s="150">
        <v>0</v>
      </c>
      <c r="N943" s="154">
        <v>0</v>
      </c>
      <c r="O943" s="155">
        <v>0</v>
      </c>
    </row>
    <row r="944" spans="1:15" x14ac:dyDescent="0.2">
      <c r="A944" s="153" t="s">
        <v>18</v>
      </c>
      <c r="B944" s="146" t="s">
        <v>19</v>
      </c>
      <c r="C944" s="147">
        <v>0</v>
      </c>
      <c r="D944" s="148">
        <v>0</v>
      </c>
      <c r="E944" s="148">
        <v>0</v>
      </c>
      <c r="F944" s="148">
        <v>0</v>
      </c>
      <c r="G944" s="148">
        <v>0</v>
      </c>
      <c r="H944" s="148">
        <v>0</v>
      </c>
      <c r="I944" s="148">
        <v>0</v>
      </c>
      <c r="J944" s="148">
        <v>0</v>
      </c>
      <c r="K944" s="148">
        <v>0</v>
      </c>
      <c r="L944" s="149">
        <v>0</v>
      </c>
      <c r="M944" s="150">
        <v>0</v>
      </c>
      <c r="N944" s="154">
        <v>0</v>
      </c>
      <c r="O944" s="155">
        <v>0</v>
      </c>
    </row>
    <row r="945" spans="1:15" x14ac:dyDescent="0.2">
      <c r="A945" s="153" t="s">
        <v>10</v>
      </c>
      <c r="B945" s="146" t="s">
        <v>13</v>
      </c>
      <c r="C945" s="147">
        <v>0</v>
      </c>
      <c r="D945" s="148">
        <v>0</v>
      </c>
      <c r="E945" s="148">
        <v>0</v>
      </c>
      <c r="F945" s="148">
        <v>0</v>
      </c>
      <c r="G945" s="148">
        <v>0</v>
      </c>
      <c r="H945" s="148">
        <v>0</v>
      </c>
      <c r="I945" s="148">
        <v>0</v>
      </c>
      <c r="J945" s="148">
        <v>0</v>
      </c>
      <c r="K945" s="148">
        <v>0</v>
      </c>
      <c r="L945" s="149">
        <v>0</v>
      </c>
      <c r="M945" s="150">
        <v>0</v>
      </c>
      <c r="N945" s="154">
        <v>0</v>
      </c>
      <c r="O945" s="155">
        <v>0</v>
      </c>
    </row>
    <row r="946" spans="1:15" x14ac:dyDescent="0.2">
      <c r="A946" s="153" t="s">
        <v>33</v>
      </c>
      <c r="B946" s="146" t="s">
        <v>136</v>
      </c>
      <c r="C946" s="147">
        <v>0</v>
      </c>
      <c r="D946" s="148">
        <v>0</v>
      </c>
      <c r="E946" s="148">
        <v>0</v>
      </c>
      <c r="F946" s="148">
        <v>0</v>
      </c>
      <c r="G946" s="148">
        <v>0</v>
      </c>
      <c r="H946" s="148">
        <v>0</v>
      </c>
      <c r="I946" s="148">
        <v>0</v>
      </c>
      <c r="J946" s="148">
        <v>0</v>
      </c>
      <c r="K946" s="148">
        <v>0</v>
      </c>
      <c r="L946" s="149">
        <v>0</v>
      </c>
      <c r="M946" s="150">
        <v>0</v>
      </c>
      <c r="N946" s="154">
        <v>0</v>
      </c>
      <c r="O946" s="155">
        <v>0</v>
      </c>
    </row>
    <row r="947" spans="1:15" x14ac:dyDescent="0.2">
      <c r="A947" s="156" t="s">
        <v>130</v>
      </c>
      <c r="B947" s="146" t="s">
        <v>130</v>
      </c>
      <c r="C947" s="147">
        <v>0</v>
      </c>
      <c r="D947" s="148">
        <v>0</v>
      </c>
      <c r="E947" s="148">
        <v>0</v>
      </c>
      <c r="F947" s="148">
        <v>0</v>
      </c>
      <c r="G947" s="148">
        <v>0</v>
      </c>
      <c r="H947" s="148">
        <v>0</v>
      </c>
      <c r="I947" s="148">
        <v>0</v>
      </c>
      <c r="J947" s="148">
        <v>0</v>
      </c>
      <c r="K947" s="148">
        <v>0</v>
      </c>
      <c r="L947" s="149">
        <v>0</v>
      </c>
      <c r="M947" s="150">
        <v>0</v>
      </c>
      <c r="N947" s="154">
        <v>0</v>
      </c>
      <c r="O947" s="155">
        <v>0</v>
      </c>
    </row>
    <row r="948" spans="1:15" x14ac:dyDescent="0.2">
      <c r="A948" s="156" t="s">
        <v>131</v>
      </c>
      <c r="B948" s="146" t="s">
        <v>131</v>
      </c>
      <c r="C948" s="147">
        <v>0</v>
      </c>
      <c r="D948" s="148">
        <v>0</v>
      </c>
      <c r="E948" s="148">
        <v>0</v>
      </c>
      <c r="F948" s="148">
        <v>0</v>
      </c>
      <c r="G948" s="148">
        <v>0</v>
      </c>
      <c r="H948" s="148">
        <v>0</v>
      </c>
      <c r="I948" s="148">
        <v>0</v>
      </c>
      <c r="J948" s="148">
        <v>0</v>
      </c>
      <c r="K948" s="148">
        <v>0</v>
      </c>
      <c r="L948" s="149">
        <v>0</v>
      </c>
      <c r="M948" s="150">
        <v>0</v>
      </c>
      <c r="N948" s="154">
        <v>0</v>
      </c>
      <c r="O948" s="155">
        <v>0</v>
      </c>
    </row>
    <row r="949" spans="1:15" x14ac:dyDescent="0.2">
      <c r="A949" s="153" t="s">
        <v>32</v>
      </c>
      <c r="B949" s="146" t="s">
        <v>32</v>
      </c>
      <c r="C949" s="147">
        <v>0</v>
      </c>
      <c r="D949" s="148">
        <v>0</v>
      </c>
      <c r="E949" s="148">
        <v>0</v>
      </c>
      <c r="F949" s="148">
        <v>0</v>
      </c>
      <c r="G949" s="148">
        <v>0</v>
      </c>
      <c r="H949" s="148">
        <v>0</v>
      </c>
      <c r="I949" s="148">
        <v>0</v>
      </c>
      <c r="J949" s="148">
        <v>0</v>
      </c>
      <c r="K949" s="148">
        <v>0</v>
      </c>
      <c r="L949" s="149">
        <v>0</v>
      </c>
      <c r="M949" s="150">
        <v>0</v>
      </c>
      <c r="N949" s="154">
        <v>0</v>
      </c>
      <c r="O949" s="155">
        <v>0</v>
      </c>
    </row>
    <row r="950" spans="1:15" x14ac:dyDescent="0.2">
      <c r="A950" s="157" t="s">
        <v>40</v>
      </c>
      <c r="B950" s="158"/>
      <c r="C950" s="159">
        <v>393.74</v>
      </c>
      <c r="D950" s="160">
        <v>19.29326</v>
      </c>
      <c r="E950" s="160">
        <v>59454.74</v>
      </c>
      <c r="F950" s="160">
        <v>594547.4</v>
      </c>
      <c r="G950" s="160">
        <v>15.434608000000001</v>
      </c>
      <c r="H950" s="160">
        <v>47563.792000000001</v>
      </c>
      <c r="I950" s="160">
        <v>475637.92000000004</v>
      </c>
      <c r="J950" s="160">
        <v>0</v>
      </c>
      <c r="K950" s="161">
        <v>263.59087952106768</v>
      </c>
      <c r="L950" s="162">
        <v>55123.6</v>
      </c>
      <c r="M950" s="162">
        <v>7687.4</v>
      </c>
      <c r="N950" s="163">
        <v>62811</v>
      </c>
      <c r="O950" s="164">
        <v>0.17</v>
      </c>
    </row>
    <row r="951" spans="1:15" x14ac:dyDescent="0.2">
      <c r="A951" s="165"/>
      <c r="B951" s="165"/>
      <c r="C951" s="166"/>
      <c r="D951" s="166"/>
      <c r="E951" s="166"/>
      <c r="F951" s="166"/>
      <c r="G951" s="166"/>
      <c r="H951" s="166"/>
      <c r="I951" s="166"/>
      <c r="J951" s="166"/>
      <c r="K951" s="166"/>
      <c r="L951" s="167"/>
      <c r="M951" s="167"/>
      <c r="N951" s="167"/>
      <c r="O951" s="168"/>
    </row>
    <row r="952" spans="1:15" x14ac:dyDescent="0.2">
      <c r="A952" s="157" t="s">
        <v>129</v>
      </c>
      <c r="B952" s="158" t="s">
        <v>129</v>
      </c>
      <c r="C952" s="159">
        <v>0</v>
      </c>
      <c r="D952" s="160">
        <v>0</v>
      </c>
      <c r="E952" s="160">
        <v>0</v>
      </c>
      <c r="F952" s="160">
        <v>0</v>
      </c>
      <c r="G952" s="160">
        <v>0</v>
      </c>
      <c r="H952" s="160">
        <v>0</v>
      </c>
      <c r="I952" s="160">
        <v>0</v>
      </c>
      <c r="J952" s="160">
        <v>0</v>
      </c>
      <c r="K952" s="161">
        <v>0</v>
      </c>
      <c r="L952" s="162">
        <v>0</v>
      </c>
      <c r="M952" s="169">
        <v>0</v>
      </c>
      <c r="N952" s="163">
        <v>0</v>
      </c>
      <c r="O952" s="170"/>
    </row>
    <row r="953" spans="1:15" x14ac:dyDescent="0.2">
      <c r="A953" s="157" t="s">
        <v>41</v>
      </c>
      <c r="B953" s="158" t="s">
        <v>41</v>
      </c>
      <c r="C953" s="159">
        <v>0</v>
      </c>
      <c r="D953" s="160">
        <v>0</v>
      </c>
      <c r="E953" s="160">
        <v>0</v>
      </c>
      <c r="F953" s="160">
        <v>0</v>
      </c>
      <c r="G953" s="160">
        <v>0</v>
      </c>
      <c r="H953" s="160">
        <v>0</v>
      </c>
      <c r="I953" s="160">
        <v>0</v>
      </c>
      <c r="J953" s="160">
        <v>0</v>
      </c>
      <c r="K953" s="161">
        <v>0</v>
      </c>
      <c r="L953" s="162">
        <v>0</v>
      </c>
      <c r="M953" s="169">
        <v>0</v>
      </c>
      <c r="N953" s="163">
        <v>0</v>
      </c>
      <c r="O953" s="170"/>
    </row>
    <row r="954" spans="1:15" x14ac:dyDescent="0.2">
      <c r="A954" s="157" t="s">
        <v>126</v>
      </c>
      <c r="B954" s="158" t="s">
        <v>127</v>
      </c>
      <c r="C954" s="159">
        <v>0</v>
      </c>
      <c r="D954" s="160">
        <v>0</v>
      </c>
      <c r="E954" s="160">
        <v>0</v>
      </c>
      <c r="F954" s="160">
        <v>0</v>
      </c>
      <c r="G954" s="160">
        <v>0</v>
      </c>
      <c r="H954" s="160">
        <v>0</v>
      </c>
      <c r="I954" s="160">
        <v>0</v>
      </c>
      <c r="J954" s="160">
        <v>0</v>
      </c>
      <c r="K954" s="161">
        <v>0</v>
      </c>
      <c r="L954" s="162">
        <v>0</v>
      </c>
      <c r="M954" s="169">
        <v>0</v>
      </c>
      <c r="N954" s="163">
        <v>0</v>
      </c>
      <c r="O954" s="170"/>
    </row>
    <row r="955" spans="1:15" x14ac:dyDescent="0.2">
      <c r="A955" s="170"/>
      <c r="B955" s="170"/>
      <c r="C955" s="170"/>
      <c r="D955" s="170"/>
      <c r="E955" s="170"/>
      <c r="F955" s="170"/>
      <c r="G955" s="170"/>
      <c r="H955" s="170"/>
      <c r="I955" s="170"/>
      <c r="J955" s="170"/>
      <c r="K955" s="170"/>
      <c r="L955" s="171"/>
      <c r="M955" s="171"/>
      <c r="N955" s="171"/>
      <c r="O955" s="170"/>
    </row>
    <row r="956" spans="1:15" x14ac:dyDescent="0.2">
      <c r="A956" s="157" t="s">
        <v>42</v>
      </c>
      <c r="B956" s="158"/>
      <c r="C956" s="159">
        <v>393.74</v>
      </c>
      <c r="D956" s="160">
        <v>19.29326</v>
      </c>
      <c r="E956" s="160">
        <v>59454.74</v>
      </c>
      <c r="F956" s="160">
        <v>594547.4</v>
      </c>
      <c r="G956" s="160">
        <v>15.434608000000001</v>
      </c>
      <c r="H956" s="160">
        <v>47563.792000000001</v>
      </c>
      <c r="I956" s="160">
        <v>475637.92000000004</v>
      </c>
      <c r="J956" s="160">
        <v>0</v>
      </c>
      <c r="K956" s="161">
        <v>263.59087952106768</v>
      </c>
      <c r="L956" s="162">
        <v>55123.6</v>
      </c>
      <c r="M956" s="169">
        <v>7687.4</v>
      </c>
      <c r="N956" s="163">
        <v>62811</v>
      </c>
      <c r="O956" s="170"/>
    </row>
    <row r="957" spans="1:15" x14ac:dyDescent="0.2">
      <c r="A957" s="172"/>
      <c r="B957" s="170"/>
      <c r="C957" s="170"/>
      <c r="D957" s="170"/>
      <c r="E957" s="170"/>
      <c r="F957" s="170"/>
      <c r="G957" s="170"/>
      <c r="H957" s="170"/>
      <c r="I957" s="170"/>
      <c r="J957" s="170"/>
      <c r="K957" s="170"/>
      <c r="L957" s="170"/>
      <c r="M957" s="170"/>
      <c r="N957" s="170"/>
      <c r="O957" s="170"/>
    </row>
    <row r="958" spans="1:15" x14ac:dyDescent="0.2">
      <c r="A958" s="173" t="s">
        <v>85</v>
      </c>
      <c r="B958" s="174" t="s">
        <v>84</v>
      </c>
      <c r="C958" s="175">
        <v>0.41415181721055622</v>
      </c>
      <c r="D958" s="176"/>
      <c r="E958" s="170"/>
      <c r="F958" s="170"/>
      <c r="G958" s="170"/>
      <c r="H958" s="170"/>
      <c r="I958" s="170"/>
      <c r="J958" s="170"/>
      <c r="K958" s="170"/>
      <c r="L958" s="170"/>
      <c r="M958" s="170"/>
      <c r="N958" s="170"/>
      <c r="O958" s="170"/>
    </row>
    <row r="959" spans="1:15" x14ac:dyDescent="0.2">
      <c r="A959" s="177"/>
      <c r="B959" s="178" t="s">
        <v>76</v>
      </c>
      <c r="C959" s="179">
        <v>0.94115388955664636</v>
      </c>
      <c r="D959" s="176"/>
      <c r="E959" s="170"/>
      <c r="F959" s="170"/>
      <c r="G959" s="170"/>
      <c r="H959" s="170"/>
      <c r="I959" s="170"/>
      <c r="J959" s="170"/>
      <c r="K959" s="170"/>
      <c r="L959" s="170"/>
      <c r="M959" s="170"/>
      <c r="N959" s="170"/>
      <c r="O959" s="170"/>
    </row>
    <row r="960" spans="1:15" x14ac:dyDescent="0.2">
      <c r="A960" s="180" t="s">
        <v>132</v>
      </c>
      <c r="B960" s="170"/>
      <c r="C960" s="170"/>
      <c r="D960" s="170"/>
      <c r="E960" s="170"/>
      <c r="F960" s="170"/>
      <c r="G960" s="170"/>
      <c r="H960" s="170"/>
      <c r="I960" s="170"/>
      <c r="J960" s="170"/>
      <c r="K960" s="170"/>
      <c r="L960" s="170"/>
      <c r="M960" s="170"/>
      <c r="N960" s="170"/>
      <c r="O960" s="170"/>
    </row>
    <row r="961" spans="1:15" x14ac:dyDescent="0.2">
      <c r="A961" s="373" t="s">
        <v>114</v>
      </c>
      <c r="B961" s="374"/>
      <c r="C961" s="397" t="s">
        <v>36</v>
      </c>
      <c r="D961" s="398"/>
      <c r="E961" s="398"/>
      <c r="F961" s="398"/>
      <c r="G961" s="398"/>
      <c r="H961" s="398"/>
      <c r="I961" s="398"/>
      <c r="J961" s="398"/>
      <c r="K961" s="373"/>
      <c r="L961" s="399" t="s">
        <v>0</v>
      </c>
      <c r="M961" s="400"/>
      <c r="N961" s="400"/>
      <c r="O961" s="400"/>
    </row>
    <row r="962" spans="1:15" ht="51" x14ac:dyDescent="0.2">
      <c r="A962" s="376" t="s">
        <v>37</v>
      </c>
      <c r="B962" s="376" t="s">
        <v>1</v>
      </c>
      <c r="C962" s="376" t="s">
        <v>38</v>
      </c>
      <c r="D962" s="377" t="s">
        <v>98</v>
      </c>
      <c r="E962" s="377" t="s">
        <v>91</v>
      </c>
      <c r="F962" s="377" t="s">
        <v>92</v>
      </c>
      <c r="G962" s="377" t="s">
        <v>93</v>
      </c>
      <c r="H962" s="377" t="s">
        <v>94</v>
      </c>
      <c r="I962" s="377" t="s">
        <v>95</v>
      </c>
      <c r="J962" s="377" t="s">
        <v>96</v>
      </c>
      <c r="K962" s="377" t="s">
        <v>43</v>
      </c>
      <c r="L962" s="376" t="s">
        <v>5</v>
      </c>
      <c r="M962" s="287" t="s">
        <v>6</v>
      </c>
      <c r="N962" s="378" t="s">
        <v>7</v>
      </c>
      <c r="O962" s="378" t="s">
        <v>82</v>
      </c>
    </row>
    <row r="963" spans="1:15" x14ac:dyDescent="0.2">
      <c r="A963" s="145" t="s">
        <v>20</v>
      </c>
      <c r="B963" s="146" t="s">
        <v>21</v>
      </c>
      <c r="C963" s="147">
        <v>2</v>
      </c>
      <c r="D963" s="148">
        <v>0</v>
      </c>
      <c r="E963" s="148">
        <v>568</v>
      </c>
      <c r="F963" s="148">
        <v>6248</v>
      </c>
      <c r="G963" s="148">
        <v>0</v>
      </c>
      <c r="H963" s="148">
        <v>176.08</v>
      </c>
      <c r="I963" s="148">
        <v>1936.8799999999999</v>
      </c>
      <c r="J963" s="148">
        <v>0</v>
      </c>
      <c r="K963" s="148">
        <v>0.97458329478243033</v>
      </c>
      <c r="L963" s="149">
        <v>70</v>
      </c>
      <c r="M963" s="150">
        <v>343.73</v>
      </c>
      <c r="N963" s="151">
        <v>413.73</v>
      </c>
      <c r="O963" s="152">
        <v>0.28000000000000003</v>
      </c>
    </row>
    <row r="964" spans="1:15" x14ac:dyDescent="0.2">
      <c r="A964" s="153" t="s">
        <v>123</v>
      </c>
      <c r="B964" s="146" t="s">
        <v>124</v>
      </c>
      <c r="C964" s="147">
        <v>0</v>
      </c>
      <c r="D964" s="148">
        <v>0</v>
      </c>
      <c r="E964" s="148">
        <v>0</v>
      </c>
      <c r="F964" s="148">
        <v>0</v>
      </c>
      <c r="G964" s="148">
        <v>0</v>
      </c>
      <c r="H964" s="148">
        <v>0</v>
      </c>
      <c r="I964" s="148">
        <v>0</v>
      </c>
      <c r="J964" s="148">
        <v>0</v>
      </c>
      <c r="K964" s="148">
        <v>0</v>
      </c>
      <c r="L964" s="149">
        <v>0</v>
      </c>
      <c r="M964" s="150">
        <v>0</v>
      </c>
      <c r="N964" s="154">
        <v>0</v>
      </c>
      <c r="O964" s="155">
        <v>0</v>
      </c>
    </row>
    <row r="965" spans="1:15" x14ac:dyDescent="0.2">
      <c r="A965" s="153" t="s">
        <v>39</v>
      </c>
      <c r="B965" s="146" t="s">
        <v>44</v>
      </c>
      <c r="C965" s="147">
        <v>0</v>
      </c>
      <c r="D965" s="148">
        <v>0</v>
      </c>
      <c r="E965" s="148">
        <v>0</v>
      </c>
      <c r="F965" s="148">
        <v>0</v>
      </c>
      <c r="G965" s="148">
        <v>0</v>
      </c>
      <c r="H965" s="148">
        <v>0</v>
      </c>
      <c r="I965" s="148">
        <v>0</v>
      </c>
      <c r="J965" s="148">
        <v>0</v>
      </c>
      <c r="K965" s="148">
        <v>0</v>
      </c>
      <c r="L965" s="149">
        <v>0</v>
      </c>
      <c r="M965" s="150">
        <v>0</v>
      </c>
      <c r="N965" s="154">
        <v>0</v>
      </c>
      <c r="O965" s="155">
        <v>0</v>
      </c>
    </row>
    <row r="966" spans="1:15" x14ac:dyDescent="0.2">
      <c r="A966" s="153" t="s">
        <v>10</v>
      </c>
      <c r="B966" s="146" t="s">
        <v>25</v>
      </c>
      <c r="C966" s="147">
        <v>11.643000000000001</v>
      </c>
      <c r="D966" s="148">
        <v>0.60543599999999997</v>
      </c>
      <c r="E966" s="148">
        <v>197.93100000000001</v>
      </c>
      <c r="F966" s="148">
        <v>2968.9650000000001</v>
      </c>
      <c r="G966" s="148">
        <v>0.48434880000000002</v>
      </c>
      <c r="H966" s="148">
        <v>158.34480000000002</v>
      </c>
      <c r="I966" s="148">
        <v>2375.172</v>
      </c>
      <c r="J966" s="148">
        <v>0</v>
      </c>
      <c r="K966" s="148">
        <v>1.4390182251193593</v>
      </c>
      <c r="L966" s="149">
        <v>3410.75</v>
      </c>
      <c r="M966" s="150">
        <v>169.87</v>
      </c>
      <c r="N966" s="154">
        <v>3580.62</v>
      </c>
      <c r="O966" s="155">
        <v>2.1800000000000002</v>
      </c>
    </row>
    <row r="967" spans="1:15" x14ac:dyDescent="0.2">
      <c r="A967" s="153" t="s">
        <v>20</v>
      </c>
      <c r="B967" s="146" t="s">
        <v>22</v>
      </c>
      <c r="C967" s="147">
        <v>7</v>
      </c>
      <c r="D967" s="148">
        <v>0</v>
      </c>
      <c r="E967" s="148">
        <v>406</v>
      </c>
      <c r="F967" s="148">
        <v>4060</v>
      </c>
      <c r="G967" s="148">
        <v>0</v>
      </c>
      <c r="H967" s="148">
        <v>243.6</v>
      </c>
      <c r="I967" s="148">
        <v>2436</v>
      </c>
      <c r="J967" s="148">
        <v>0</v>
      </c>
      <c r="K967" s="148">
        <v>1.2257263775195162</v>
      </c>
      <c r="L967" s="149">
        <v>245</v>
      </c>
      <c r="M967" s="150">
        <v>433.85</v>
      </c>
      <c r="N967" s="154">
        <v>678.85</v>
      </c>
      <c r="O967" s="155">
        <v>0.36</v>
      </c>
    </row>
    <row r="968" spans="1:15" x14ac:dyDescent="0.2">
      <c r="A968" s="153" t="s">
        <v>23</v>
      </c>
      <c r="B968" s="146" t="s">
        <v>24</v>
      </c>
      <c r="C968" s="147">
        <v>0</v>
      </c>
      <c r="D968" s="148">
        <v>0</v>
      </c>
      <c r="E968" s="148">
        <v>0</v>
      </c>
      <c r="F968" s="148">
        <v>0</v>
      </c>
      <c r="G968" s="148">
        <v>0</v>
      </c>
      <c r="H968" s="148">
        <v>0</v>
      </c>
      <c r="I968" s="148">
        <v>0</v>
      </c>
      <c r="J968" s="148">
        <v>0</v>
      </c>
      <c r="K968" s="148">
        <v>0</v>
      </c>
      <c r="L968" s="149">
        <v>0</v>
      </c>
      <c r="M968" s="150">
        <v>0</v>
      </c>
      <c r="N968" s="154">
        <v>0</v>
      </c>
      <c r="O968" s="155">
        <v>0</v>
      </c>
    </row>
    <row r="969" spans="1:15" x14ac:dyDescent="0.2">
      <c r="A969" s="153" t="s">
        <v>10</v>
      </c>
      <c r="B969" s="146" t="s">
        <v>26</v>
      </c>
      <c r="C969" s="147">
        <v>3</v>
      </c>
      <c r="D969" s="148">
        <v>10.59</v>
      </c>
      <c r="E969" s="148">
        <v>17895.93</v>
      </c>
      <c r="F969" s="148">
        <v>447398.25</v>
      </c>
      <c r="G969" s="148">
        <v>8.4719999999999995</v>
      </c>
      <c r="H969" s="148">
        <v>14316.744000000001</v>
      </c>
      <c r="I969" s="148">
        <v>357918.60000000003</v>
      </c>
      <c r="J969" s="148">
        <v>0</v>
      </c>
      <c r="K969" s="148">
        <v>180.09452751430899</v>
      </c>
      <c r="L969" s="149">
        <v>8400</v>
      </c>
      <c r="M969" s="150">
        <v>11329.84</v>
      </c>
      <c r="N969" s="154">
        <v>19729.84</v>
      </c>
      <c r="O969" s="155">
        <v>0.1</v>
      </c>
    </row>
    <row r="970" spans="1:15" x14ac:dyDescent="0.2">
      <c r="A970" s="153" t="s">
        <v>14</v>
      </c>
      <c r="B970" s="146" t="s">
        <v>28</v>
      </c>
      <c r="C970" s="147">
        <v>443</v>
      </c>
      <c r="D970" s="148">
        <v>2.4050000000000002</v>
      </c>
      <c r="E970" s="148">
        <v>7041</v>
      </c>
      <c r="F970" s="148">
        <v>102185</v>
      </c>
      <c r="G970" s="148">
        <v>1.2987000000000002</v>
      </c>
      <c r="H970" s="148">
        <v>3802.14</v>
      </c>
      <c r="I970" s="148">
        <v>55179.9</v>
      </c>
      <c r="J970" s="148">
        <v>0</v>
      </c>
      <c r="K970" s="148">
        <v>27.764966723681919</v>
      </c>
      <c r="L970" s="149">
        <v>1801.09</v>
      </c>
      <c r="M970" s="150">
        <v>8156.41</v>
      </c>
      <c r="N970" s="154">
        <v>9957.5</v>
      </c>
      <c r="O970" s="155">
        <v>0.26</v>
      </c>
    </row>
    <row r="971" spans="1:15" x14ac:dyDescent="0.2">
      <c r="A971" s="153" t="s">
        <v>29</v>
      </c>
      <c r="B971" s="146" t="s">
        <v>30</v>
      </c>
      <c r="C971" s="147">
        <v>0</v>
      </c>
      <c r="D971" s="148">
        <v>0</v>
      </c>
      <c r="E971" s="148">
        <v>0</v>
      </c>
      <c r="F971" s="148">
        <v>0</v>
      </c>
      <c r="G971" s="148">
        <v>0</v>
      </c>
      <c r="H971" s="148">
        <v>0</v>
      </c>
      <c r="I971" s="148">
        <v>0</v>
      </c>
      <c r="J971" s="148">
        <v>0</v>
      </c>
      <c r="K971" s="148">
        <v>0</v>
      </c>
      <c r="L971" s="149">
        <v>0</v>
      </c>
      <c r="M971" s="150">
        <v>0</v>
      </c>
      <c r="N971" s="154">
        <v>0</v>
      </c>
      <c r="O971" s="155">
        <v>0</v>
      </c>
    </row>
    <row r="972" spans="1:15" x14ac:dyDescent="0.2">
      <c r="A972" s="153" t="s">
        <v>18</v>
      </c>
      <c r="B972" s="146" t="s">
        <v>31</v>
      </c>
      <c r="C972" s="147">
        <v>23</v>
      </c>
      <c r="D972" s="148">
        <v>1.5562500000000001</v>
      </c>
      <c r="E972" s="148">
        <v>8759.68</v>
      </c>
      <c r="F972" s="148">
        <v>52702.520000000004</v>
      </c>
      <c r="G972" s="148">
        <v>1.089375</v>
      </c>
      <c r="H972" s="148">
        <v>6131.7759999999998</v>
      </c>
      <c r="I972" s="148">
        <v>36891.764000000003</v>
      </c>
      <c r="J972" s="148">
        <v>0</v>
      </c>
      <c r="K972" s="148">
        <v>20.012091476099176</v>
      </c>
      <c r="L972" s="149">
        <v>1275</v>
      </c>
      <c r="M972" s="150">
        <v>8967.02</v>
      </c>
      <c r="N972" s="154">
        <v>10242.02</v>
      </c>
      <c r="O972" s="155">
        <v>0.34</v>
      </c>
    </row>
    <row r="973" spans="1:15" x14ac:dyDescent="0.2">
      <c r="A973" s="153" t="s">
        <v>10</v>
      </c>
      <c r="B973" s="146" t="s">
        <v>27</v>
      </c>
      <c r="C973" s="147">
        <v>2723.99</v>
      </c>
      <c r="D973" s="148">
        <v>3.5969700000000002</v>
      </c>
      <c r="E973" s="148">
        <v>3683.826</v>
      </c>
      <c r="F973" s="148">
        <v>73676.51999999999</v>
      </c>
      <c r="G973" s="148">
        <v>2.8775760000000004</v>
      </c>
      <c r="H973" s="148">
        <v>2701.3264800000002</v>
      </c>
      <c r="I973" s="148">
        <v>54026.529600000009</v>
      </c>
      <c r="J973" s="148">
        <v>0</v>
      </c>
      <c r="K973" s="148">
        <v>30.483741707539675</v>
      </c>
      <c r="L973" s="149">
        <v>3726.35</v>
      </c>
      <c r="M973" s="150">
        <v>9694.76</v>
      </c>
      <c r="N973" s="154">
        <v>13421.11</v>
      </c>
      <c r="O973" s="155">
        <v>0.4</v>
      </c>
    </row>
    <row r="974" spans="1:15" x14ac:dyDescent="0.2">
      <c r="A974" s="153" t="s">
        <v>33</v>
      </c>
      <c r="B974" s="146" t="s">
        <v>34</v>
      </c>
      <c r="C974" s="147">
        <v>7</v>
      </c>
      <c r="D974" s="148">
        <v>1.8690000000000002</v>
      </c>
      <c r="E974" s="148">
        <v>1155</v>
      </c>
      <c r="F974" s="148">
        <v>11550</v>
      </c>
      <c r="G974" s="148">
        <v>1.1214000000000002</v>
      </c>
      <c r="H974" s="148">
        <v>693</v>
      </c>
      <c r="I974" s="148">
        <v>6930</v>
      </c>
      <c r="J974" s="148">
        <v>0</v>
      </c>
      <c r="K974" s="148">
        <v>3.7075033534935651</v>
      </c>
      <c r="L974" s="149">
        <v>1050</v>
      </c>
      <c r="M974" s="150">
        <v>628.75</v>
      </c>
      <c r="N974" s="154">
        <v>1678.75</v>
      </c>
      <c r="O974" s="155">
        <v>0.31</v>
      </c>
    </row>
    <row r="975" spans="1:15" x14ac:dyDescent="0.2">
      <c r="A975" s="153" t="s">
        <v>123</v>
      </c>
      <c r="B975" s="146" t="s">
        <v>125</v>
      </c>
      <c r="C975" s="147">
        <v>0</v>
      </c>
      <c r="D975" s="148">
        <v>0</v>
      </c>
      <c r="E975" s="148">
        <v>0</v>
      </c>
      <c r="F975" s="148">
        <v>0</v>
      </c>
      <c r="G975" s="148">
        <v>0</v>
      </c>
      <c r="H975" s="148">
        <v>0</v>
      </c>
      <c r="I975" s="148">
        <v>0</v>
      </c>
      <c r="J975" s="148">
        <v>0</v>
      </c>
      <c r="K975" s="148">
        <v>0</v>
      </c>
      <c r="L975" s="149">
        <v>0</v>
      </c>
      <c r="M975" s="150">
        <v>0</v>
      </c>
      <c r="N975" s="154">
        <v>0</v>
      </c>
      <c r="O975" s="155">
        <v>0</v>
      </c>
    </row>
    <row r="976" spans="1:15" x14ac:dyDescent="0.2">
      <c r="A976" s="153" t="s">
        <v>39</v>
      </c>
      <c r="B976" s="146" t="s">
        <v>88</v>
      </c>
      <c r="C976" s="147">
        <v>0</v>
      </c>
      <c r="D976" s="148">
        <v>0</v>
      </c>
      <c r="E976" s="148">
        <v>0</v>
      </c>
      <c r="F976" s="148">
        <v>0</v>
      </c>
      <c r="G976" s="148">
        <v>0</v>
      </c>
      <c r="H976" s="148">
        <v>0</v>
      </c>
      <c r="I976" s="148">
        <v>0</v>
      </c>
      <c r="J976" s="148">
        <v>0</v>
      </c>
      <c r="K976" s="148">
        <v>0</v>
      </c>
      <c r="L976" s="149">
        <v>0</v>
      </c>
      <c r="M976" s="150">
        <v>0</v>
      </c>
      <c r="N976" s="154">
        <v>0</v>
      </c>
      <c r="O976" s="155">
        <v>0</v>
      </c>
    </row>
    <row r="977" spans="1:15" x14ac:dyDescent="0.2">
      <c r="A977" s="153" t="s">
        <v>8</v>
      </c>
      <c r="B977" s="146" t="s">
        <v>9</v>
      </c>
      <c r="C977" s="147">
        <v>0</v>
      </c>
      <c r="D977" s="148">
        <v>0</v>
      </c>
      <c r="E977" s="148">
        <v>0</v>
      </c>
      <c r="F977" s="148">
        <v>0</v>
      </c>
      <c r="G977" s="148">
        <v>0</v>
      </c>
      <c r="H977" s="148">
        <v>0</v>
      </c>
      <c r="I977" s="148">
        <v>0</v>
      </c>
      <c r="J977" s="148">
        <v>0</v>
      </c>
      <c r="K977" s="148">
        <v>0</v>
      </c>
      <c r="L977" s="149">
        <v>0</v>
      </c>
      <c r="M977" s="150">
        <v>0</v>
      </c>
      <c r="N977" s="154">
        <v>0</v>
      </c>
      <c r="O977" s="155">
        <v>0</v>
      </c>
    </row>
    <row r="978" spans="1:15" x14ac:dyDescent="0.2">
      <c r="A978" s="153" t="s">
        <v>10</v>
      </c>
      <c r="B978" s="146" t="s">
        <v>11</v>
      </c>
      <c r="C978" s="147">
        <v>0</v>
      </c>
      <c r="D978" s="148">
        <v>0</v>
      </c>
      <c r="E978" s="148">
        <v>0</v>
      </c>
      <c r="F978" s="148">
        <v>0</v>
      </c>
      <c r="G978" s="148">
        <v>0</v>
      </c>
      <c r="H978" s="148">
        <v>0</v>
      </c>
      <c r="I978" s="148">
        <v>0</v>
      </c>
      <c r="J978" s="148">
        <v>0</v>
      </c>
      <c r="K978" s="148">
        <v>0</v>
      </c>
      <c r="L978" s="149">
        <v>0</v>
      </c>
      <c r="M978" s="150">
        <v>0</v>
      </c>
      <c r="N978" s="154">
        <v>0</v>
      </c>
      <c r="O978" s="155">
        <v>0</v>
      </c>
    </row>
    <row r="979" spans="1:15" x14ac:dyDescent="0.2">
      <c r="A979" s="153" t="s">
        <v>10</v>
      </c>
      <c r="B979" s="146" t="s">
        <v>12</v>
      </c>
      <c r="C979" s="147">
        <v>1</v>
      </c>
      <c r="D979" s="148">
        <v>2.91</v>
      </c>
      <c r="E979" s="148">
        <v>2701.73</v>
      </c>
      <c r="F979" s="148">
        <v>40525.949999999997</v>
      </c>
      <c r="G979" s="148">
        <v>1.746</v>
      </c>
      <c r="H979" s="148">
        <v>1621.038</v>
      </c>
      <c r="I979" s="148">
        <v>24315.569999999996</v>
      </c>
      <c r="J979" s="148">
        <v>0</v>
      </c>
      <c r="K979" s="148">
        <v>13.530338869251421</v>
      </c>
      <c r="L979" s="149">
        <v>475</v>
      </c>
      <c r="M979" s="150">
        <v>994.94</v>
      </c>
      <c r="N979" s="154">
        <v>1469.94</v>
      </c>
      <c r="O979" s="155">
        <v>0.09</v>
      </c>
    </row>
    <row r="980" spans="1:15" x14ac:dyDescent="0.2">
      <c r="A980" s="153" t="s">
        <v>14</v>
      </c>
      <c r="B980" s="146" t="s">
        <v>15</v>
      </c>
      <c r="C980" s="147">
        <v>1</v>
      </c>
      <c r="D980" s="148">
        <v>0.495</v>
      </c>
      <c r="E980" s="148">
        <v>2810.88</v>
      </c>
      <c r="F980" s="148">
        <v>33730.559999999998</v>
      </c>
      <c r="G980" s="148">
        <v>0.39600000000000002</v>
      </c>
      <c r="H980" s="148">
        <v>2248.7040000000002</v>
      </c>
      <c r="I980" s="148">
        <v>26984.448</v>
      </c>
      <c r="J980" s="148">
        <v>0</v>
      </c>
      <c r="K980" s="148">
        <v>14.954346747018226</v>
      </c>
      <c r="L980" s="149">
        <v>140.54</v>
      </c>
      <c r="M980" s="150">
        <v>1163.6300000000001</v>
      </c>
      <c r="N980" s="154">
        <v>1304.17</v>
      </c>
      <c r="O980" s="155">
        <v>7.0000000000000007E-2</v>
      </c>
    </row>
    <row r="981" spans="1:15" x14ac:dyDescent="0.2">
      <c r="A981" s="153" t="s">
        <v>8</v>
      </c>
      <c r="B981" s="146" t="s">
        <v>16</v>
      </c>
      <c r="C981" s="147">
        <v>0</v>
      </c>
      <c r="D981" s="148">
        <v>0</v>
      </c>
      <c r="E981" s="148">
        <v>0</v>
      </c>
      <c r="F981" s="148">
        <v>0</v>
      </c>
      <c r="G981" s="148">
        <v>0</v>
      </c>
      <c r="H981" s="148">
        <v>0</v>
      </c>
      <c r="I981" s="148">
        <v>0</v>
      </c>
      <c r="J981" s="148">
        <v>0</v>
      </c>
      <c r="K981" s="148">
        <v>0</v>
      </c>
      <c r="L981" s="149">
        <v>0</v>
      </c>
      <c r="M981" s="150">
        <v>0</v>
      </c>
      <c r="N981" s="154">
        <v>0</v>
      </c>
      <c r="O981" s="155">
        <v>0</v>
      </c>
    </row>
    <row r="982" spans="1:15" x14ac:dyDescent="0.2">
      <c r="A982" s="153" t="s">
        <v>8</v>
      </c>
      <c r="B982" s="146" t="s">
        <v>87</v>
      </c>
      <c r="C982" s="147">
        <v>0</v>
      </c>
      <c r="D982" s="148">
        <v>0</v>
      </c>
      <c r="E982" s="148">
        <v>0</v>
      </c>
      <c r="F982" s="148">
        <v>0</v>
      </c>
      <c r="G982" s="148">
        <v>0</v>
      </c>
      <c r="H982" s="148">
        <v>0</v>
      </c>
      <c r="I982" s="148">
        <v>0</v>
      </c>
      <c r="J982" s="148">
        <v>0</v>
      </c>
      <c r="K982" s="148">
        <v>0</v>
      </c>
      <c r="L982" s="149">
        <v>0</v>
      </c>
      <c r="M982" s="150">
        <v>0</v>
      </c>
      <c r="N982" s="154">
        <v>0</v>
      </c>
      <c r="O982" s="155">
        <v>0</v>
      </c>
    </row>
    <row r="983" spans="1:15" x14ac:dyDescent="0.2">
      <c r="A983" s="153" t="s">
        <v>8</v>
      </c>
      <c r="B983" s="146" t="s">
        <v>17</v>
      </c>
      <c r="C983" s="147">
        <v>2</v>
      </c>
      <c r="D983" s="148">
        <v>0</v>
      </c>
      <c r="E983" s="148">
        <v>131228.82</v>
      </c>
      <c r="F983" s="148">
        <v>1968432.3</v>
      </c>
      <c r="G983" s="148">
        <v>0</v>
      </c>
      <c r="H983" s="148">
        <v>78737.292000000001</v>
      </c>
      <c r="I983" s="148">
        <v>1181059.3799999999</v>
      </c>
      <c r="J983" s="148">
        <v>0</v>
      </c>
      <c r="K983" s="148">
        <v>639.58235128659737</v>
      </c>
      <c r="L983" s="149">
        <v>2000</v>
      </c>
      <c r="M983" s="150">
        <v>46185.47</v>
      </c>
      <c r="N983" s="154">
        <v>48185.47</v>
      </c>
      <c r="O983" s="155">
        <v>0.06</v>
      </c>
    </row>
    <row r="984" spans="1:15" x14ac:dyDescent="0.2">
      <c r="A984" s="153" t="s">
        <v>18</v>
      </c>
      <c r="B984" s="146" t="s">
        <v>19</v>
      </c>
      <c r="C984" s="147">
        <v>0</v>
      </c>
      <c r="D984" s="148">
        <v>0</v>
      </c>
      <c r="E984" s="148">
        <v>0</v>
      </c>
      <c r="F984" s="148">
        <v>0</v>
      </c>
      <c r="G984" s="148">
        <v>0</v>
      </c>
      <c r="H984" s="148">
        <v>0</v>
      </c>
      <c r="I984" s="148">
        <v>0</v>
      </c>
      <c r="J984" s="148">
        <v>0</v>
      </c>
      <c r="K984" s="148">
        <v>0</v>
      </c>
      <c r="L984" s="149">
        <v>0</v>
      </c>
      <c r="M984" s="150">
        <v>0</v>
      </c>
      <c r="N984" s="154">
        <v>0</v>
      </c>
      <c r="O984" s="155">
        <v>0</v>
      </c>
    </row>
    <row r="985" spans="1:15" x14ac:dyDescent="0.2">
      <c r="A985" s="153" t="s">
        <v>10</v>
      </c>
      <c r="B985" s="146" t="s">
        <v>13</v>
      </c>
      <c r="C985" s="147">
        <v>0</v>
      </c>
      <c r="D985" s="148">
        <v>0</v>
      </c>
      <c r="E985" s="148">
        <v>0</v>
      </c>
      <c r="F985" s="148">
        <v>0</v>
      </c>
      <c r="G985" s="148">
        <v>0</v>
      </c>
      <c r="H985" s="148">
        <v>0</v>
      </c>
      <c r="I985" s="148">
        <v>0</v>
      </c>
      <c r="J985" s="148">
        <v>0</v>
      </c>
      <c r="K985" s="148">
        <v>0</v>
      </c>
      <c r="L985" s="149">
        <v>0</v>
      </c>
      <c r="M985" s="150">
        <v>0</v>
      </c>
      <c r="N985" s="154">
        <v>0</v>
      </c>
      <c r="O985" s="155">
        <v>0</v>
      </c>
    </row>
    <row r="986" spans="1:15" x14ac:dyDescent="0.2">
      <c r="A986" s="153" t="s">
        <v>33</v>
      </c>
      <c r="B986" s="146" t="s">
        <v>136</v>
      </c>
      <c r="C986" s="147">
        <v>0</v>
      </c>
      <c r="D986" s="148">
        <v>0</v>
      </c>
      <c r="E986" s="148">
        <v>0</v>
      </c>
      <c r="F986" s="148">
        <v>0</v>
      </c>
      <c r="G986" s="148">
        <v>0</v>
      </c>
      <c r="H986" s="148">
        <v>0</v>
      </c>
      <c r="I986" s="148">
        <v>0</v>
      </c>
      <c r="J986" s="148">
        <v>0</v>
      </c>
      <c r="K986" s="148">
        <v>0</v>
      </c>
      <c r="L986" s="149">
        <v>0</v>
      </c>
      <c r="M986" s="150">
        <v>0</v>
      </c>
      <c r="N986" s="154">
        <v>0</v>
      </c>
      <c r="O986" s="155">
        <v>0</v>
      </c>
    </row>
    <row r="987" spans="1:15" x14ac:dyDescent="0.2">
      <c r="A987" s="156" t="s">
        <v>130</v>
      </c>
      <c r="B987" s="146" t="s">
        <v>130</v>
      </c>
      <c r="C987" s="147">
        <v>0</v>
      </c>
      <c r="D987" s="148">
        <v>0</v>
      </c>
      <c r="E987" s="148">
        <v>0</v>
      </c>
      <c r="F987" s="148">
        <v>0</v>
      </c>
      <c r="G987" s="148">
        <v>0</v>
      </c>
      <c r="H987" s="148">
        <v>0</v>
      </c>
      <c r="I987" s="148">
        <v>0</v>
      </c>
      <c r="J987" s="148">
        <v>0</v>
      </c>
      <c r="K987" s="148">
        <v>0</v>
      </c>
      <c r="L987" s="149">
        <v>0</v>
      </c>
      <c r="M987" s="150">
        <v>0</v>
      </c>
      <c r="N987" s="154">
        <v>0</v>
      </c>
      <c r="O987" s="155">
        <v>0</v>
      </c>
    </row>
    <row r="988" spans="1:15" x14ac:dyDescent="0.2">
      <c r="A988" s="156" t="s">
        <v>131</v>
      </c>
      <c r="B988" s="146" t="s">
        <v>131</v>
      </c>
      <c r="C988" s="147">
        <v>0</v>
      </c>
      <c r="D988" s="148">
        <v>0</v>
      </c>
      <c r="E988" s="148">
        <v>0</v>
      </c>
      <c r="F988" s="148">
        <v>0</v>
      </c>
      <c r="G988" s="148">
        <v>0</v>
      </c>
      <c r="H988" s="148">
        <v>0</v>
      </c>
      <c r="I988" s="148">
        <v>0</v>
      </c>
      <c r="J988" s="148">
        <v>0</v>
      </c>
      <c r="K988" s="148">
        <v>0</v>
      </c>
      <c r="L988" s="149">
        <v>0</v>
      </c>
      <c r="M988" s="150">
        <v>0</v>
      </c>
      <c r="N988" s="154">
        <v>0</v>
      </c>
      <c r="O988" s="155">
        <v>0</v>
      </c>
    </row>
    <row r="989" spans="1:15" x14ac:dyDescent="0.2">
      <c r="A989" s="153" t="s">
        <v>32</v>
      </c>
      <c r="B989" s="146" t="s">
        <v>32</v>
      </c>
      <c r="C989" s="147">
        <v>0</v>
      </c>
      <c r="D989" s="148">
        <v>0</v>
      </c>
      <c r="E989" s="148">
        <v>0</v>
      </c>
      <c r="F989" s="148">
        <v>0</v>
      </c>
      <c r="G989" s="148">
        <v>0</v>
      </c>
      <c r="H989" s="148">
        <v>0</v>
      </c>
      <c r="I989" s="148">
        <v>0</v>
      </c>
      <c r="J989" s="148">
        <v>0</v>
      </c>
      <c r="K989" s="148">
        <v>0</v>
      </c>
      <c r="L989" s="149">
        <v>0</v>
      </c>
      <c r="M989" s="150">
        <v>0</v>
      </c>
      <c r="N989" s="154">
        <v>0</v>
      </c>
      <c r="O989" s="155">
        <v>0</v>
      </c>
    </row>
    <row r="990" spans="1:15" x14ac:dyDescent="0.2">
      <c r="A990" s="157" t="s">
        <v>40</v>
      </c>
      <c r="B990" s="158"/>
      <c r="C990" s="159">
        <v>3224.6329999999998</v>
      </c>
      <c r="D990" s="160">
        <v>24.027656</v>
      </c>
      <c r="E990" s="160">
        <v>176448.79700000002</v>
      </c>
      <c r="F990" s="160">
        <v>2743478.0650000004</v>
      </c>
      <c r="G990" s="160">
        <v>17.4853998</v>
      </c>
      <c r="H990" s="160">
        <v>110830.04528000001</v>
      </c>
      <c r="I990" s="160">
        <v>1750054.2435999999</v>
      </c>
      <c r="J990" s="160">
        <v>0</v>
      </c>
      <c r="K990" s="161">
        <v>933.76919557541169</v>
      </c>
      <c r="L990" s="162">
        <v>22593.73</v>
      </c>
      <c r="M990" s="162">
        <v>88068.26</v>
      </c>
      <c r="N990" s="163">
        <v>110661.99</v>
      </c>
      <c r="O990" s="164">
        <v>0.09</v>
      </c>
    </row>
    <row r="991" spans="1:15" x14ac:dyDescent="0.2">
      <c r="A991" s="165"/>
      <c r="B991" s="165"/>
      <c r="C991" s="166"/>
      <c r="D991" s="166"/>
      <c r="E991" s="166"/>
      <c r="F991" s="166"/>
      <c r="G991" s="166"/>
      <c r="H991" s="166"/>
      <c r="I991" s="166"/>
      <c r="J991" s="166"/>
      <c r="K991" s="166"/>
      <c r="L991" s="167"/>
      <c r="M991" s="167"/>
      <c r="N991" s="167"/>
      <c r="O991" s="168"/>
    </row>
    <row r="992" spans="1:15" x14ac:dyDescent="0.2">
      <c r="A992" s="157" t="s">
        <v>129</v>
      </c>
      <c r="B992" s="158" t="s">
        <v>129</v>
      </c>
      <c r="C992" s="159">
        <v>0</v>
      </c>
      <c r="D992" s="160">
        <v>0</v>
      </c>
      <c r="E992" s="160">
        <v>0</v>
      </c>
      <c r="F992" s="160">
        <v>0</v>
      </c>
      <c r="G992" s="160">
        <v>0</v>
      </c>
      <c r="H992" s="160">
        <v>0</v>
      </c>
      <c r="I992" s="160">
        <v>0</v>
      </c>
      <c r="J992" s="160">
        <v>0</v>
      </c>
      <c r="K992" s="161">
        <v>0</v>
      </c>
      <c r="L992" s="162">
        <v>0</v>
      </c>
      <c r="M992" s="169">
        <v>0</v>
      </c>
      <c r="N992" s="163">
        <v>0</v>
      </c>
      <c r="O992" s="170"/>
    </row>
    <row r="993" spans="1:15" x14ac:dyDescent="0.2">
      <c r="A993" s="157" t="s">
        <v>41</v>
      </c>
      <c r="B993" s="158" t="s">
        <v>41</v>
      </c>
      <c r="C993" s="159">
        <v>0</v>
      </c>
      <c r="D993" s="160">
        <v>0</v>
      </c>
      <c r="E993" s="160">
        <v>0</v>
      </c>
      <c r="F993" s="160">
        <v>0</v>
      </c>
      <c r="G993" s="160">
        <v>0</v>
      </c>
      <c r="H993" s="160">
        <v>0</v>
      </c>
      <c r="I993" s="160">
        <v>0</v>
      </c>
      <c r="J993" s="160">
        <v>0</v>
      </c>
      <c r="K993" s="161">
        <v>0</v>
      </c>
      <c r="L993" s="162">
        <v>0</v>
      </c>
      <c r="M993" s="169">
        <v>0</v>
      </c>
      <c r="N993" s="163">
        <v>0</v>
      </c>
      <c r="O993" s="170"/>
    </row>
    <row r="994" spans="1:15" x14ac:dyDescent="0.2">
      <c r="A994" s="157" t="s">
        <v>126</v>
      </c>
      <c r="B994" s="158" t="s">
        <v>127</v>
      </c>
      <c r="C994" s="159">
        <v>0</v>
      </c>
      <c r="D994" s="160">
        <v>0</v>
      </c>
      <c r="E994" s="160">
        <v>0</v>
      </c>
      <c r="F994" s="160">
        <v>0</v>
      </c>
      <c r="G994" s="160">
        <v>0</v>
      </c>
      <c r="H994" s="160">
        <v>0</v>
      </c>
      <c r="I994" s="160">
        <v>0</v>
      </c>
      <c r="J994" s="160">
        <v>0</v>
      </c>
      <c r="K994" s="161">
        <v>0</v>
      </c>
      <c r="L994" s="162">
        <v>0</v>
      </c>
      <c r="M994" s="169">
        <v>0</v>
      </c>
      <c r="N994" s="163">
        <v>0</v>
      </c>
      <c r="O994" s="170"/>
    </row>
    <row r="995" spans="1:15" x14ac:dyDescent="0.2">
      <c r="A995" s="170"/>
      <c r="B995" s="170"/>
      <c r="C995" s="170"/>
      <c r="D995" s="170"/>
      <c r="E995" s="170"/>
      <c r="F995" s="170"/>
      <c r="G995" s="170"/>
      <c r="H995" s="170"/>
      <c r="I995" s="170"/>
      <c r="J995" s="170"/>
      <c r="K995" s="170"/>
      <c r="L995" s="171"/>
      <c r="M995" s="171"/>
      <c r="N995" s="171"/>
      <c r="O995" s="170"/>
    </row>
    <row r="996" spans="1:15" x14ac:dyDescent="0.2">
      <c r="A996" s="157" t="s">
        <v>42</v>
      </c>
      <c r="B996" s="158"/>
      <c r="C996" s="159">
        <v>3224.6329999999998</v>
      </c>
      <c r="D996" s="160">
        <v>24.027656</v>
      </c>
      <c r="E996" s="160">
        <v>176448.79700000002</v>
      </c>
      <c r="F996" s="160">
        <v>2743478.0650000004</v>
      </c>
      <c r="G996" s="160">
        <v>17.4853998</v>
      </c>
      <c r="H996" s="160">
        <v>110830.04528000001</v>
      </c>
      <c r="I996" s="160">
        <v>1750054.2435999999</v>
      </c>
      <c r="J996" s="160">
        <v>0</v>
      </c>
      <c r="K996" s="161">
        <v>933.76919557541169</v>
      </c>
      <c r="L996" s="162">
        <v>22593.73</v>
      </c>
      <c r="M996" s="169">
        <v>88068.26</v>
      </c>
      <c r="N996" s="163">
        <v>110661.99</v>
      </c>
      <c r="O996" s="170"/>
    </row>
    <row r="997" spans="1:15" x14ac:dyDescent="0.2">
      <c r="A997" s="172"/>
      <c r="B997" s="170"/>
      <c r="C997" s="170"/>
      <c r="D997" s="170"/>
      <c r="E997" s="170"/>
      <c r="F997" s="170"/>
      <c r="G997" s="170"/>
      <c r="H997" s="170"/>
      <c r="I997" s="170"/>
      <c r="J997" s="170"/>
      <c r="K997" s="170"/>
      <c r="L997" s="170"/>
      <c r="M997" s="170"/>
      <c r="N997" s="170"/>
      <c r="O997" s="170"/>
    </row>
    <row r="998" spans="1:15" x14ac:dyDescent="0.2">
      <c r="A998" s="173" t="s">
        <v>85</v>
      </c>
      <c r="B998" s="174" t="s">
        <v>84</v>
      </c>
      <c r="C998" s="175">
        <v>0.89564429863356221</v>
      </c>
      <c r="D998" s="176"/>
      <c r="E998" s="170"/>
      <c r="F998" s="170"/>
      <c r="G998" s="170"/>
      <c r="H998" s="170"/>
      <c r="I998" s="170"/>
      <c r="J998" s="170"/>
      <c r="K998" s="170"/>
      <c r="L998" s="170"/>
      <c r="M998" s="170"/>
      <c r="N998" s="170"/>
      <c r="O998" s="170"/>
    </row>
    <row r="999" spans="1:15" x14ac:dyDescent="0.2">
      <c r="A999" s="177"/>
      <c r="B999" s="178" t="s">
        <v>76</v>
      </c>
      <c r="C999" s="179">
        <v>1.6297973997051227</v>
      </c>
      <c r="D999" s="176"/>
      <c r="E999" s="170"/>
      <c r="F999" s="170"/>
      <c r="G999" s="170"/>
      <c r="H999" s="170"/>
      <c r="I999" s="170"/>
      <c r="J999" s="170"/>
      <c r="K999" s="170"/>
      <c r="L999" s="170"/>
      <c r="M999" s="170"/>
      <c r="N999" s="170"/>
      <c r="O999" s="170"/>
    </row>
    <row r="1000" spans="1:15" x14ac:dyDescent="0.2">
      <c r="A1000" s="180" t="s">
        <v>132</v>
      </c>
      <c r="B1000" s="170"/>
      <c r="C1000" s="170"/>
      <c r="D1000" s="170"/>
      <c r="E1000" s="170"/>
      <c r="F1000" s="170"/>
      <c r="G1000" s="170"/>
      <c r="H1000" s="170"/>
      <c r="I1000" s="170"/>
      <c r="J1000" s="170"/>
      <c r="K1000" s="170"/>
      <c r="L1000" s="170"/>
      <c r="M1000" s="170"/>
      <c r="N1000" s="170"/>
      <c r="O1000" s="170"/>
    </row>
    <row r="1001" spans="1:15" x14ac:dyDescent="0.2">
      <c r="A1001" s="373" t="s">
        <v>139</v>
      </c>
      <c r="B1001" s="374"/>
      <c r="C1001" s="397" t="s">
        <v>36</v>
      </c>
      <c r="D1001" s="398"/>
      <c r="E1001" s="398"/>
      <c r="F1001" s="398"/>
      <c r="G1001" s="398"/>
      <c r="H1001" s="398"/>
      <c r="I1001" s="398"/>
      <c r="J1001" s="398"/>
      <c r="K1001" s="373"/>
      <c r="L1001" s="399" t="s">
        <v>0</v>
      </c>
      <c r="M1001" s="400"/>
      <c r="N1001" s="400"/>
      <c r="O1001" s="400"/>
    </row>
    <row r="1002" spans="1:15" ht="51" x14ac:dyDescent="0.2">
      <c r="A1002" s="376" t="s">
        <v>37</v>
      </c>
      <c r="B1002" s="376" t="s">
        <v>1</v>
      </c>
      <c r="C1002" s="376" t="s">
        <v>38</v>
      </c>
      <c r="D1002" s="377" t="s">
        <v>98</v>
      </c>
      <c r="E1002" s="377" t="s">
        <v>91</v>
      </c>
      <c r="F1002" s="377" t="s">
        <v>92</v>
      </c>
      <c r="G1002" s="377" t="s">
        <v>93</v>
      </c>
      <c r="H1002" s="377" t="s">
        <v>94</v>
      </c>
      <c r="I1002" s="377" t="s">
        <v>95</v>
      </c>
      <c r="J1002" s="377" t="s">
        <v>96</v>
      </c>
      <c r="K1002" s="377" t="s">
        <v>43</v>
      </c>
      <c r="L1002" s="376" t="s">
        <v>5</v>
      </c>
      <c r="M1002" s="287" t="s">
        <v>6</v>
      </c>
      <c r="N1002" s="378" t="s">
        <v>7</v>
      </c>
      <c r="O1002" s="378" t="s">
        <v>82</v>
      </c>
    </row>
    <row r="1003" spans="1:15" x14ac:dyDescent="0.2">
      <c r="A1003" s="145" t="s">
        <v>20</v>
      </c>
      <c r="B1003" s="146" t="s">
        <v>21</v>
      </c>
      <c r="C1003" s="147">
        <v>0</v>
      </c>
      <c r="D1003" s="148">
        <v>0</v>
      </c>
      <c r="E1003" s="148">
        <v>0</v>
      </c>
      <c r="F1003" s="148">
        <v>0</v>
      </c>
      <c r="G1003" s="148">
        <v>0</v>
      </c>
      <c r="H1003" s="148">
        <v>0</v>
      </c>
      <c r="I1003" s="148">
        <v>0</v>
      </c>
      <c r="J1003" s="148">
        <v>0</v>
      </c>
      <c r="K1003" s="148">
        <v>0</v>
      </c>
      <c r="L1003" s="149">
        <v>0</v>
      </c>
      <c r="M1003" s="150">
        <v>0</v>
      </c>
      <c r="N1003" s="151">
        <v>0</v>
      </c>
      <c r="O1003" s="152">
        <v>0</v>
      </c>
    </row>
    <row r="1004" spans="1:15" x14ac:dyDescent="0.2">
      <c r="A1004" s="153" t="s">
        <v>123</v>
      </c>
      <c r="B1004" s="146" t="s">
        <v>124</v>
      </c>
      <c r="C1004" s="147">
        <v>0</v>
      </c>
      <c r="D1004" s="148">
        <v>0</v>
      </c>
      <c r="E1004" s="148">
        <v>0</v>
      </c>
      <c r="F1004" s="148">
        <v>0</v>
      </c>
      <c r="G1004" s="148">
        <v>0</v>
      </c>
      <c r="H1004" s="148">
        <v>0</v>
      </c>
      <c r="I1004" s="148">
        <v>0</v>
      </c>
      <c r="J1004" s="148">
        <v>0</v>
      </c>
      <c r="K1004" s="148">
        <v>0</v>
      </c>
      <c r="L1004" s="149">
        <v>0</v>
      </c>
      <c r="M1004" s="150">
        <v>0</v>
      </c>
      <c r="N1004" s="154">
        <v>0</v>
      </c>
      <c r="O1004" s="155">
        <v>0</v>
      </c>
    </row>
    <row r="1005" spans="1:15" x14ac:dyDescent="0.2">
      <c r="A1005" s="153" t="s">
        <v>39</v>
      </c>
      <c r="B1005" s="146" t="s">
        <v>44</v>
      </c>
      <c r="C1005" s="147">
        <v>0</v>
      </c>
      <c r="D1005" s="148">
        <v>0</v>
      </c>
      <c r="E1005" s="148">
        <v>0</v>
      </c>
      <c r="F1005" s="148">
        <v>0</v>
      </c>
      <c r="G1005" s="148">
        <v>0</v>
      </c>
      <c r="H1005" s="148">
        <v>0</v>
      </c>
      <c r="I1005" s="148">
        <v>0</v>
      </c>
      <c r="J1005" s="148">
        <v>0</v>
      </c>
      <c r="K1005" s="148">
        <v>0</v>
      </c>
      <c r="L1005" s="149">
        <v>0</v>
      </c>
      <c r="M1005" s="150">
        <v>0</v>
      </c>
      <c r="N1005" s="154">
        <v>0</v>
      </c>
      <c r="O1005" s="155">
        <v>0</v>
      </c>
    </row>
    <row r="1006" spans="1:15" x14ac:dyDescent="0.2">
      <c r="A1006" s="153" t="s">
        <v>10</v>
      </c>
      <c r="B1006" s="146" t="s">
        <v>25</v>
      </c>
      <c r="C1006" s="147">
        <v>0</v>
      </c>
      <c r="D1006" s="148">
        <v>0</v>
      </c>
      <c r="E1006" s="148">
        <v>0</v>
      </c>
      <c r="F1006" s="148">
        <v>0</v>
      </c>
      <c r="G1006" s="148">
        <v>0</v>
      </c>
      <c r="H1006" s="148">
        <v>0</v>
      </c>
      <c r="I1006" s="148">
        <v>0</v>
      </c>
      <c r="J1006" s="148">
        <v>0</v>
      </c>
      <c r="K1006" s="148">
        <v>0</v>
      </c>
      <c r="L1006" s="149">
        <v>0</v>
      </c>
      <c r="M1006" s="150">
        <v>0</v>
      </c>
      <c r="N1006" s="154">
        <v>0</v>
      </c>
      <c r="O1006" s="155">
        <v>0</v>
      </c>
    </row>
    <row r="1007" spans="1:15" x14ac:dyDescent="0.2">
      <c r="A1007" s="153" t="s">
        <v>20</v>
      </c>
      <c r="B1007" s="146" t="s">
        <v>22</v>
      </c>
      <c r="C1007" s="147">
        <v>0</v>
      </c>
      <c r="D1007" s="148">
        <v>0</v>
      </c>
      <c r="E1007" s="148">
        <v>0</v>
      </c>
      <c r="F1007" s="148">
        <v>0</v>
      </c>
      <c r="G1007" s="148">
        <v>0</v>
      </c>
      <c r="H1007" s="148">
        <v>0</v>
      </c>
      <c r="I1007" s="148">
        <v>0</v>
      </c>
      <c r="J1007" s="148">
        <v>0</v>
      </c>
      <c r="K1007" s="148">
        <v>0</v>
      </c>
      <c r="L1007" s="149">
        <v>0</v>
      </c>
      <c r="M1007" s="150">
        <v>0</v>
      </c>
      <c r="N1007" s="154">
        <v>0</v>
      </c>
      <c r="O1007" s="155">
        <v>0</v>
      </c>
    </row>
    <row r="1008" spans="1:15" x14ac:dyDescent="0.2">
      <c r="A1008" s="153" t="s">
        <v>23</v>
      </c>
      <c r="B1008" s="146" t="s">
        <v>24</v>
      </c>
      <c r="C1008" s="147">
        <v>0</v>
      </c>
      <c r="D1008" s="148">
        <v>0</v>
      </c>
      <c r="E1008" s="148">
        <v>0</v>
      </c>
      <c r="F1008" s="148">
        <v>0</v>
      </c>
      <c r="G1008" s="148">
        <v>0</v>
      </c>
      <c r="H1008" s="148">
        <v>0</v>
      </c>
      <c r="I1008" s="148">
        <v>0</v>
      </c>
      <c r="J1008" s="148">
        <v>0</v>
      </c>
      <c r="K1008" s="148">
        <v>0</v>
      </c>
      <c r="L1008" s="149">
        <v>0</v>
      </c>
      <c r="M1008" s="150">
        <v>0</v>
      </c>
      <c r="N1008" s="154">
        <v>0</v>
      </c>
      <c r="O1008" s="155">
        <v>0</v>
      </c>
    </row>
    <row r="1009" spans="1:15" x14ac:dyDescent="0.2">
      <c r="A1009" s="153" t="s">
        <v>10</v>
      </c>
      <c r="B1009" s="146" t="s">
        <v>26</v>
      </c>
      <c r="C1009" s="147">
        <v>0</v>
      </c>
      <c r="D1009" s="148">
        <v>0</v>
      </c>
      <c r="E1009" s="148">
        <v>0</v>
      </c>
      <c r="F1009" s="148">
        <v>0</v>
      </c>
      <c r="G1009" s="148">
        <v>0</v>
      </c>
      <c r="H1009" s="148">
        <v>0</v>
      </c>
      <c r="I1009" s="148">
        <v>0</v>
      </c>
      <c r="J1009" s="148">
        <v>0</v>
      </c>
      <c r="K1009" s="148">
        <v>0</v>
      </c>
      <c r="L1009" s="149">
        <v>0</v>
      </c>
      <c r="M1009" s="150">
        <v>0</v>
      </c>
      <c r="N1009" s="154">
        <v>0</v>
      </c>
      <c r="O1009" s="155">
        <v>0</v>
      </c>
    </row>
    <row r="1010" spans="1:15" x14ac:dyDescent="0.2">
      <c r="A1010" s="153" t="s">
        <v>14</v>
      </c>
      <c r="B1010" s="146" t="s">
        <v>28</v>
      </c>
      <c r="C1010" s="147">
        <v>0</v>
      </c>
      <c r="D1010" s="148">
        <v>0</v>
      </c>
      <c r="E1010" s="148">
        <v>0</v>
      </c>
      <c r="F1010" s="148">
        <v>0</v>
      </c>
      <c r="G1010" s="148">
        <v>0</v>
      </c>
      <c r="H1010" s="148">
        <v>0</v>
      </c>
      <c r="I1010" s="148">
        <v>0</v>
      </c>
      <c r="J1010" s="148">
        <v>0</v>
      </c>
      <c r="K1010" s="148">
        <v>0</v>
      </c>
      <c r="L1010" s="149">
        <v>0</v>
      </c>
      <c r="M1010" s="150">
        <v>0</v>
      </c>
      <c r="N1010" s="154">
        <v>0</v>
      </c>
      <c r="O1010" s="155">
        <v>0</v>
      </c>
    </row>
    <row r="1011" spans="1:15" x14ac:dyDescent="0.2">
      <c r="A1011" s="153" t="s">
        <v>29</v>
      </c>
      <c r="B1011" s="146" t="s">
        <v>30</v>
      </c>
      <c r="C1011" s="147">
        <v>0</v>
      </c>
      <c r="D1011" s="148">
        <v>0</v>
      </c>
      <c r="E1011" s="148">
        <v>0</v>
      </c>
      <c r="F1011" s="148">
        <v>0</v>
      </c>
      <c r="G1011" s="148">
        <v>0</v>
      </c>
      <c r="H1011" s="148">
        <v>0</v>
      </c>
      <c r="I1011" s="148">
        <v>0</v>
      </c>
      <c r="J1011" s="148">
        <v>0</v>
      </c>
      <c r="K1011" s="148">
        <v>0</v>
      </c>
      <c r="L1011" s="149">
        <v>0</v>
      </c>
      <c r="M1011" s="150">
        <v>0</v>
      </c>
      <c r="N1011" s="154">
        <v>0</v>
      </c>
      <c r="O1011" s="155">
        <v>0</v>
      </c>
    </row>
    <row r="1012" spans="1:15" x14ac:dyDescent="0.2">
      <c r="A1012" s="153" t="s">
        <v>18</v>
      </c>
      <c r="B1012" s="146" t="s">
        <v>31</v>
      </c>
      <c r="C1012" s="147">
        <v>0</v>
      </c>
      <c r="D1012" s="148">
        <v>0</v>
      </c>
      <c r="E1012" s="148">
        <v>0</v>
      </c>
      <c r="F1012" s="148">
        <v>0</v>
      </c>
      <c r="G1012" s="148">
        <v>0</v>
      </c>
      <c r="H1012" s="148">
        <v>0</v>
      </c>
      <c r="I1012" s="148">
        <v>0</v>
      </c>
      <c r="J1012" s="148">
        <v>0</v>
      </c>
      <c r="K1012" s="148">
        <v>0</v>
      </c>
      <c r="L1012" s="149">
        <v>0</v>
      </c>
      <c r="M1012" s="150">
        <v>0</v>
      </c>
      <c r="N1012" s="154">
        <v>0</v>
      </c>
      <c r="O1012" s="155">
        <v>0</v>
      </c>
    </row>
    <row r="1013" spans="1:15" x14ac:dyDescent="0.2">
      <c r="A1013" s="153" t="s">
        <v>10</v>
      </c>
      <c r="B1013" s="146" t="s">
        <v>27</v>
      </c>
      <c r="C1013" s="147">
        <v>0</v>
      </c>
      <c r="D1013" s="148">
        <v>0</v>
      </c>
      <c r="E1013" s="148">
        <v>0</v>
      </c>
      <c r="F1013" s="148">
        <v>0</v>
      </c>
      <c r="G1013" s="148">
        <v>0</v>
      </c>
      <c r="H1013" s="148">
        <v>0</v>
      </c>
      <c r="I1013" s="148">
        <v>0</v>
      </c>
      <c r="J1013" s="148">
        <v>0</v>
      </c>
      <c r="K1013" s="148">
        <v>0</v>
      </c>
      <c r="L1013" s="149">
        <v>0</v>
      </c>
      <c r="M1013" s="150">
        <v>0</v>
      </c>
      <c r="N1013" s="154">
        <v>0</v>
      </c>
      <c r="O1013" s="155">
        <v>0</v>
      </c>
    </row>
    <row r="1014" spans="1:15" x14ac:dyDescent="0.2">
      <c r="A1014" s="153" t="s">
        <v>33</v>
      </c>
      <c r="B1014" s="146" t="s">
        <v>34</v>
      </c>
      <c r="C1014" s="147">
        <v>0</v>
      </c>
      <c r="D1014" s="148">
        <v>0</v>
      </c>
      <c r="E1014" s="148">
        <v>0</v>
      </c>
      <c r="F1014" s="148">
        <v>0</v>
      </c>
      <c r="G1014" s="148">
        <v>0</v>
      </c>
      <c r="H1014" s="148">
        <v>0</v>
      </c>
      <c r="I1014" s="148">
        <v>0</v>
      </c>
      <c r="J1014" s="148">
        <v>0</v>
      </c>
      <c r="K1014" s="148">
        <v>0</v>
      </c>
      <c r="L1014" s="149">
        <v>0</v>
      </c>
      <c r="M1014" s="150">
        <v>0</v>
      </c>
      <c r="N1014" s="154">
        <v>0</v>
      </c>
      <c r="O1014" s="155">
        <v>0</v>
      </c>
    </row>
    <row r="1015" spans="1:15" x14ac:dyDescent="0.2">
      <c r="A1015" s="153" t="s">
        <v>123</v>
      </c>
      <c r="B1015" s="146" t="s">
        <v>125</v>
      </c>
      <c r="C1015" s="147">
        <v>0</v>
      </c>
      <c r="D1015" s="148">
        <v>0</v>
      </c>
      <c r="E1015" s="148">
        <v>0</v>
      </c>
      <c r="F1015" s="148">
        <v>0</v>
      </c>
      <c r="G1015" s="148">
        <v>0</v>
      </c>
      <c r="H1015" s="148">
        <v>0</v>
      </c>
      <c r="I1015" s="148">
        <v>0</v>
      </c>
      <c r="J1015" s="148">
        <v>0</v>
      </c>
      <c r="K1015" s="148">
        <v>0</v>
      </c>
      <c r="L1015" s="149">
        <v>0</v>
      </c>
      <c r="M1015" s="150">
        <v>0</v>
      </c>
      <c r="N1015" s="154">
        <v>0</v>
      </c>
      <c r="O1015" s="155">
        <v>0</v>
      </c>
    </row>
    <row r="1016" spans="1:15" x14ac:dyDescent="0.2">
      <c r="A1016" s="153" t="s">
        <v>39</v>
      </c>
      <c r="B1016" s="146" t="s">
        <v>88</v>
      </c>
      <c r="C1016" s="147">
        <v>0</v>
      </c>
      <c r="D1016" s="148">
        <v>0</v>
      </c>
      <c r="E1016" s="148">
        <v>0</v>
      </c>
      <c r="F1016" s="148">
        <v>0</v>
      </c>
      <c r="G1016" s="148">
        <v>0</v>
      </c>
      <c r="H1016" s="148">
        <v>0</v>
      </c>
      <c r="I1016" s="148">
        <v>0</v>
      </c>
      <c r="J1016" s="148">
        <v>0</v>
      </c>
      <c r="K1016" s="148">
        <v>0</v>
      </c>
      <c r="L1016" s="149">
        <v>0</v>
      </c>
      <c r="M1016" s="150">
        <v>0</v>
      </c>
      <c r="N1016" s="154">
        <v>0</v>
      </c>
      <c r="O1016" s="155">
        <v>0</v>
      </c>
    </row>
    <row r="1017" spans="1:15" x14ac:dyDescent="0.2">
      <c r="A1017" s="153" t="s">
        <v>8</v>
      </c>
      <c r="B1017" s="146" t="s">
        <v>9</v>
      </c>
      <c r="C1017" s="147">
        <v>0</v>
      </c>
      <c r="D1017" s="148">
        <v>0</v>
      </c>
      <c r="E1017" s="148">
        <v>0</v>
      </c>
      <c r="F1017" s="148">
        <v>0</v>
      </c>
      <c r="G1017" s="148">
        <v>0</v>
      </c>
      <c r="H1017" s="148">
        <v>0</v>
      </c>
      <c r="I1017" s="148">
        <v>0</v>
      </c>
      <c r="J1017" s="148">
        <v>0</v>
      </c>
      <c r="K1017" s="148">
        <v>0</v>
      </c>
      <c r="L1017" s="149">
        <v>0</v>
      </c>
      <c r="M1017" s="150">
        <v>0</v>
      </c>
      <c r="N1017" s="154">
        <v>0</v>
      </c>
      <c r="O1017" s="155">
        <v>0</v>
      </c>
    </row>
    <row r="1018" spans="1:15" x14ac:dyDescent="0.2">
      <c r="A1018" s="153" t="s">
        <v>10</v>
      </c>
      <c r="B1018" s="146" t="s">
        <v>11</v>
      </c>
      <c r="C1018" s="147">
        <v>0</v>
      </c>
      <c r="D1018" s="148">
        <v>0</v>
      </c>
      <c r="E1018" s="148">
        <v>0</v>
      </c>
      <c r="F1018" s="148">
        <v>0</v>
      </c>
      <c r="G1018" s="148">
        <v>0</v>
      </c>
      <c r="H1018" s="148">
        <v>0</v>
      </c>
      <c r="I1018" s="148">
        <v>0</v>
      </c>
      <c r="J1018" s="148">
        <v>0</v>
      </c>
      <c r="K1018" s="148">
        <v>0</v>
      </c>
      <c r="L1018" s="149">
        <v>0</v>
      </c>
      <c r="M1018" s="150">
        <v>0</v>
      </c>
      <c r="N1018" s="154">
        <v>0</v>
      </c>
      <c r="O1018" s="155">
        <v>0</v>
      </c>
    </row>
    <row r="1019" spans="1:15" x14ac:dyDescent="0.2">
      <c r="A1019" s="153" t="s">
        <v>10</v>
      </c>
      <c r="B1019" s="146" t="s">
        <v>12</v>
      </c>
      <c r="C1019" s="147">
        <v>0</v>
      </c>
      <c r="D1019" s="148">
        <v>0</v>
      </c>
      <c r="E1019" s="148">
        <v>0</v>
      </c>
      <c r="F1019" s="148">
        <v>0</v>
      </c>
      <c r="G1019" s="148">
        <v>0</v>
      </c>
      <c r="H1019" s="148">
        <v>0</v>
      </c>
      <c r="I1019" s="148">
        <v>0</v>
      </c>
      <c r="J1019" s="148">
        <v>0</v>
      </c>
      <c r="K1019" s="148">
        <v>0</v>
      </c>
      <c r="L1019" s="149">
        <v>0</v>
      </c>
      <c r="M1019" s="150">
        <v>0</v>
      </c>
      <c r="N1019" s="154">
        <v>0</v>
      </c>
      <c r="O1019" s="155">
        <v>0</v>
      </c>
    </row>
    <row r="1020" spans="1:15" x14ac:dyDescent="0.2">
      <c r="A1020" s="153" t="s">
        <v>14</v>
      </c>
      <c r="B1020" s="146" t="s">
        <v>15</v>
      </c>
      <c r="C1020" s="147">
        <v>1</v>
      </c>
      <c r="D1020" s="148">
        <v>41.65</v>
      </c>
      <c r="E1020" s="148">
        <v>283269</v>
      </c>
      <c r="F1020" s="148">
        <v>2266152</v>
      </c>
      <c r="G1020" s="148">
        <v>33.32</v>
      </c>
      <c r="H1020" s="148">
        <v>226615.2</v>
      </c>
      <c r="I1020" s="148">
        <v>1812921.6</v>
      </c>
      <c r="J1020" s="148">
        <v>0</v>
      </c>
      <c r="K1020" s="148">
        <v>1004.6919704104779</v>
      </c>
      <c r="L1020" s="149">
        <v>14163</v>
      </c>
      <c r="M1020" s="150">
        <v>16650.86</v>
      </c>
      <c r="N1020" s="154">
        <v>30813.86</v>
      </c>
      <c r="O1020" s="155">
        <v>0.02</v>
      </c>
    </row>
    <row r="1021" spans="1:15" x14ac:dyDescent="0.2">
      <c r="A1021" s="153" t="s">
        <v>8</v>
      </c>
      <c r="B1021" s="146" t="s">
        <v>16</v>
      </c>
      <c r="C1021" s="147">
        <v>0</v>
      </c>
      <c r="D1021" s="148">
        <v>0</v>
      </c>
      <c r="E1021" s="148">
        <v>0</v>
      </c>
      <c r="F1021" s="148">
        <v>0</v>
      </c>
      <c r="G1021" s="148">
        <v>0</v>
      </c>
      <c r="H1021" s="148">
        <v>0</v>
      </c>
      <c r="I1021" s="148">
        <v>0</v>
      </c>
      <c r="J1021" s="148">
        <v>0</v>
      </c>
      <c r="K1021" s="148">
        <v>0</v>
      </c>
      <c r="L1021" s="149">
        <v>0</v>
      </c>
      <c r="M1021" s="150">
        <v>0</v>
      </c>
      <c r="N1021" s="154">
        <v>0</v>
      </c>
      <c r="O1021" s="155">
        <v>0</v>
      </c>
    </row>
    <row r="1022" spans="1:15" x14ac:dyDescent="0.2">
      <c r="A1022" s="153" t="s">
        <v>8</v>
      </c>
      <c r="B1022" s="146" t="s">
        <v>87</v>
      </c>
      <c r="C1022" s="147">
        <v>0</v>
      </c>
      <c r="D1022" s="148">
        <v>0</v>
      </c>
      <c r="E1022" s="148">
        <v>0</v>
      </c>
      <c r="F1022" s="148">
        <v>0</v>
      </c>
      <c r="G1022" s="148">
        <v>0</v>
      </c>
      <c r="H1022" s="148">
        <v>0</v>
      </c>
      <c r="I1022" s="148">
        <v>0</v>
      </c>
      <c r="J1022" s="148">
        <v>0</v>
      </c>
      <c r="K1022" s="148">
        <v>0</v>
      </c>
      <c r="L1022" s="149">
        <v>0</v>
      </c>
      <c r="M1022" s="150">
        <v>0</v>
      </c>
      <c r="N1022" s="154">
        <v>0</v>
      </c>
      <c r="O1022" s="155">
        <v>0</v>
      </c>
    </row>
    <row r="1023" spans="1:15" x14ac:dyDescent="0.2">
      <c r="A1023" s="153" t="s">
        <v>8</v>
      </c>
      <c r="B1023" s="146" t="s">
        <v>17</v>
      </c>
      <c r="C1023" s="147">
        <v>0</v>
      </c>
      <c r="D1023" s="148">
        <v>0</v>
      </c>
      <c r="E1023" s="148">
        <v>0</v>
      </c>
      <c r="F1023" s="148">
        <v>0</v>
      </c>
      <c r="G1023" s="148">
        <v>0</v>
      </c>
      <c r="H1023" s="148">
        <v>0</v>
      </c>
      <c r="I1023" s="148">
        <v>0</v>
      </c>
      <c r="J1023" s="148">
        <v>0</v>
      </c>
      <c r="K1023" s="148">
        <v>0</v>
      </c>
      <c r="L1023" s="149">
        <v>0</v>
      </c>
      <c r="M1023" s="150">
        <v>0</v>
      </c>
      <c r="N1023" s="154">
        <v>0</v>
      </c>
      <c r="O1023" s="155">
        <v>0</v>
      </c>
    </row>
    <row r="1024" spans="1:15" x14ac:dyDescent="0.2">
      <c r="A1024" s="153" t="s">
        <v>18</v>
      </c>
      <c r="B1024" s="146" t="s">
        <v>19</v>
      </c>
      <c r="C1024" s="147">
        <v>0</v>
      </c>
      <c r="D1024" s="148">
        <v>0</v>
      </c>
      <c r="E1024" s="148">
        <v>0</v>
      </c>
      <c r="F1024" s="148">
        <v>0</v>
      </c>
      <c r="G1024" s="148">
        <v>0</v>
      </c>
      <c r="H1024" s="148">
        <v>0</v>
      </c>
      <c r="I1024" s="148">
        <v>0</v>
      </c>
      <c r="J1024" s="148">
        <v>0</v>
      </c>
      <c r="K1024" s="148">
        <v>0</v>
      </c>
      <c r="L1024" s="149">
        <v>0</v>
      </c>
      <c r="M1024" s="150">
        <v>0</v>
      </c>
      <c r="N1024" s="154">
        <v>0</v>
      </c>
      <c r="O1024" s="155">
        <v>0</v>
      </c>
    </row>
    <row r="1025" spans="1:15" x14ac:dyDescent="0.2">
      <c r="A1025" s="153" t="s">
        <v>10</v>
      </c>
      <c r="B1025" s="146" t="s">
        <v>13</v>
      </c>
      <c r="C1025" s="147">
        <v>0</v>
      </c>
      <c r="D1025" s="148">
        <v>0</v>
      </c>
      <c r="E1025" s="148">
        <v>0</v>
      </c>
      <c r="F1025" s="148">
        <v>0</v>
      </c>
      <c r="G1025" s="148">
        <v>0</v>
      </c>
      <c r="H1025" s="148">
        <v>0</v>
      </c>
      <c r="I1025" s="148">
        <v>0</v>
      </c>
      <c r="J1025" s="148">
        <v>0</v>
      </c>
      <c r="K1025" s="148">
        <v>0</v>
      </c>
      <c r="L1025" s="149">
        <v>0</v>
      </c>
      <c r="M1025" s="150">
        <v>0</v>
      </c>
      <c r="N1025" s="154">
        <v>0</v>
      </c>
      <c r="O1025" s="155">
        <v>0</v>
      </c>
    </row>
    <row r="1026" spans="1:15" x14ac:dyDescent="0.2">
      <c r="A1026" s="153" t="s">
        <v>33</v>
      </c>
      <c r="B1026" s="146" t="s">
        <v>136</v>
      </c>
      <c r="C1026" s="147">
        <v>0</v>
      </c>
      <c r="D1026" s="148">
        <v>0</v>
      </c>
      <c r="E1026" s="148">
        <v>0</v>
      </c>
      <c r="F1026" s="148">
        <v>0</v>
      </c>
      <c r="G1026" s="148">
        <v>0</v>
      </c>
      <c r="H1026" s="148">
        <v>0</v>
      </c>
      <c r="I1026" s="148">
        <v>0</v>
      </c>
      <c r="J1026" s="148">
        <v>0</v>
      </c>
      <c r="K1026" s="148">
        <v>0</v>
      </c>
      <c r="L1026" s="149">
        <v>0</v>
      </c>
      <c r="M1026" s="150">
        <v>0</v>
      </c>
      <c r="N1026" s="154">
        <v>0</v>
      </c>
      <c r="O1026" s="155">
        <v>0</v>
      </c>
    </row>
    <row r="1027" spans="1:15" x14ac:dyDescent="0.2">
      <c r="A1027" s="156" t="s">
        <v>130</v>
      </c>
      <c r="B1027" s="146" t="s">
        <v>130</v>
      </c>
      <c r="C1027" s="147">
        <v>0</v>
      </c>
      <c r="D1027" s="148">
        <v>0</v>
      </c>
      <c r="E1027" s="148">
        <v>0</v>
      </c>
      <c r="F1027" s="148">
        <v>0</v>
      </c>
      <c r="G1027" s="148">
        <v>0</v>
      </c>
      <c r="H1027" s="148">
        <v>0</v>
      </c>
      <c r="I1027" s="148">
        <v>0</v>
      </c>
      <c r="J1027" s="148">
        <v>0</v>
      </c>
      <c r="K1027" s="148">
        <v>0</v>
      </c>
      <c r="L1027" s="149">
        <v>0</v>
      </c>
      <c r="M1027" s="150">
        <v>0</v>
      </c>
      <c r="N1027" s="154">
        <v>0</v>
      </c>
      <c r="O1027" s="155">
        <v>0</v>
      </c>
    </row>
    <row r="1028" spans="1:15" x14ac:dyDescent="0.2">
      <c r="A1028" s="156" t="s">
        <v>131</v>
      </c>
      <c r="B1028" s="146" t="s">
        <v>131</v>
      </c>
      <c r="C1028" s="147">
        <v>0</v>
      </c>
      <c r="D1028" s="148">
        <v>0</v>
      </c>
      <c r="E1028" s="148">
        <v>0</v>
      </c>
      <c r="F1028" s="148">
        <v>0</v>
      </c>
      <c r="G1028" s="148">
        <v>0</v>
      </c>
      <c r="H1028" s="148">
        <v>0</v>
      </c>
      <c r="I1028" s="148">
        <v>0</v>
      </c>
      <c r="J1028" s="148">
        <v>0</v>
      </c>
      <c r="K1028" s="148">
        <v>0</v>
      </c>
      <c r="L1028" s="149">
        <v>0</v>
      </c>
      <c r="M1028" s="150">
        <v>0</v>
      </c>
      <c r="N1028" s="154">
        <v>0</v>
      </c>
      <c r="O1028" s="155">
        <v>0</v>
      </c>
    </row>
    <row r="1029" spans="1:15" x14ac:dyDescent="0.2">
      <c r="A1029" s="153" t="s">
        <v>32</v>
      </c>
      <c r="B1029" s="146" t="s">
        <v>32</v>
      </c>
      <c r="C1029" s="147">
        <v>0</v>
      </c>
      <c r="D1029" s="148">
        <v>0</v>
      </c>
      <c r="E1029" s="148">
        <v>0</v>
      </c>
      <c r="F1029" s="148">
        <v>0</v>
      </c>
      <c r="G1029" s="148">
        <v>0</v>
      </c>
      <c r="H1029" s="148">
        <v>0</v>
      </c>
      <c r="I1029" s="148">
        <v>0</v>
      </c>
      <c r="J1029" s="148">
        <v>0</v>
      </c>
      <c r="K1029" s="148">
        <v>0</v>
      </c>
      <c r="L1029" s="149">
        <v>0</v>
      </c>
      <c r="M1029" s="150">
        <v>0</v>
      </c>
      <c r="N1029" s="154">
        <v>0</v>
      </c>
      <c r="O1029" s="155">
        <v>0</v>
      </c>
    </row>
    <row r="1030" spans="1:15" x14ac:dyDescent="0.2">
      <c r="A1030" s="157" t="s">
        <v>40</v>
      </c>
      <c r="B1030" s="158"/>
      <c r="C1030" s="159">
        <v>1</v>
      </c>
      <c r="D1030" s="160">
        <v>41.65</v>
      </c>
      <c r="E1030" s="160">
        <v>283269</v>
      </c>
      <c r="F1030" s="160">
        <v>2266152</v>
      </c>
      <c r="G1030" s="160">
        <v>33.32</v>
      </c>
      <c r="H1030" s="160">
        <v>226615.2</v>
      </c>
      <c r="I1030" s="160">
        <v>1812921.6</v>
      </c>
      <c r="J1030" s="160">
        <v>0</v>
      </c>
      <c r="K1030" s="161">
        <v>1004.6919704104779</v>
      </c>
      <c r="L1030" s="162">
        <v>14163</v>
      </c>
      <c r="M1030" s="162">
        <v>16650.86</v>
      </c>
      <c r="N1030" s="163">
        <v>30813.86</v>
      </c>
      <c r="O1030" s="164">
        <v>0.02</v>
      </c>
    </row>
    <row r="1031" spans="1:15" x14ac:dyDescent="0.2">
      <c r="A1031" s="165"/>
      <c r="B1031" s="165"/>
      <c r="C1031" s="166"/>
      <c r="D1031" s="166"/>
      <c r="E1031" s="166"/>
      <c r="F1031" s="166"/>
      <c r="G1031" s="166"/>
      <c r="H1031" s="166"/>
      <c r="I1031" s="166"/>
      <c r="J1031" s="166"/>
      <c r="K1031" s="166"/>
      <c r="L1031" s="167"/>
      <c r="M1031" s="167"/>
      <c r="N1031" s="167"/>
      <c r="O1031" s="168"/>
    </row>
    <row r="1032" spans="1:15" x14ac:dyDescent="0.2">
      <c r="A1032" s="157" t="s">
        <v>129</v>
      </c>
      <c r="B1032" s="158" t="s">
        <v>129</v>
      </c>
      <c r="C1032" s="159">
        <v>0</v>
      </c>
      <c r="D1032" s="160">
        <v>0</v>
      </c>
      <c r="E1032" s="160">
        <v>0</v>
      </c>
      <c r="F1032" s="160">
        <v>0</v>
      </c>
      <c r="G1032" s="160">
        <v>0</v>
      </c>
      <c r="H1032" s="160">
        <v>0</v>
      </c>
      <c r="I1032" s="160">
        <v>0</v>
      </c>
      <c r="J1032" s="160">
        <v>0</v>
      </c>
      <c r="K1032" s="161">
        <v>0</v>
      </c>
      <c r="L1032" s="162">
        <v>0</v>
      </c>
      <c r="M1032" s="169">
        <v>0</v>
      </c>
      <c r="N1032" s="163">
        <v>0</v>
      </c>
      <c r="O1032" s="170"/>
    </row>
    <row r="1033" spans="1:15" x14ac:dyDescent="0.2">
      <c r="A1033" s="157" t="s">
        <v>41</v>
      </c>
      <c r="B1033" s="158" t="s">
        <v>41</v>
      </c>
      <c r="C1033" s="159">
        <v>0</v>
      </c>
      <c r="D1033" s="160">
        <v>0</v>
      </c>
      <c r="E1033" s="160">
        <v>0</v>
      </c>
      <c r="F1033" s="160">
        <v>0</v>
      </c>
      <c r="G1033" s="160">
        <v>0</v>
      </c>
      <c r="H1033" s="160">
        <v>0</v>
      </c>
      <c r="I1033" s="160">
        <v>0</v>
      </c>
      <c r="J1033" s="160">
        <v>0</v>
      </c>
      <c r="K1033" s="161">
        <v>0</v>
      </c>
      <c r="L1033" s="162">
        <v>0</v>
      </c>
      <c r="M1033" s="169">
        <v>0</v>
      </c>
      <c r="N1033" s="163">
        <v>0</v>
      </c>
      <c r="O1033" s="170"/>
    </row>
    <row r="1034" spans="1:15" x14ac:dyDescent="0.2">
      <c r="A1034" s="157" t="s">
        <v>126</v>
      </c>
      <c r="B1034" s="158" t="s">
        <v>127</v>
      </c>
      <c r="C1034" s="159">
        <v>0</v>
      </c>
      <c r="D1034" s="160">
        <v>0</v>
      </c>
      <c r="E1034" s="160">
        <v>0</v>
      </c>
      <c r="F1034" s="160">
        <v>0</v>
      </c>
      <c r="G1034" s="160">
        <v>0</v>
      </c>
      <c r="H1034" s="160">
        <v>0</v>
      </c>
      <c r="I1034" s="160">
        <v>0</v>
      </c>
      <c r="J1034" s="160">
        <v>0</v>
      </c>
      <c r="K1034" s="161">
        <v>0</v>
      </c>
      <c r="L1034" s="162">
        <v>0</v>
      </c>
      <c r="M1034" s="169">
        <v>0</v>
      </c>
      <c r="N1034" s="163">
        <v>0</v>
      </c>
      <c r="O1034" s="170"/>
    </row>
    <row r="1035" spans="1:15" x14ac:dyDescent="0.2">
      <c r="A1035" s="170"/>
      <c r="B1035" s="170"/>
      <c r="C1035" s="170"/>
      <c r="D1035" s="170"/>
      <c r="E1035" s="170"/>
      <c r="F1035" s="170"/>
      <c r="G1035" s="170"/>
      <c r="H1035" s="170"/>
      <c r="I1035" s="170"/>
      <c r="J1035" s="170"/>
      <c r="K1035" s="170"/>
      <c r="L1035" s="171"/>
      <c r="M1035" s="171"/>
      <c r="N1035" s="171"/>
      <c r="O1035" s="170"/>
    </row>
    <row r="1036" spans="1:15" x14ac:dyDescent="0.2">
      <c r="A1036" s="157" t="s">
        <v>42</v>
      </c>
      <c r="B1036" s="158"/>
      <c r="C1036" s="159">
        <v>1</v>
      </c>
      <c r="D1036" s="160">
        <v>41.65</v>
      </c>
      <c r="E1036" s="160">
        <v>283269</v>
      </c>
      <c r="F1036" s="160">
        <v>2266152</v>
      </c>
      <c r="G1036" s="160">
        <v>33.32</v>
      </c>
      <c r="H1036" s="160">
        <v>226615.2</v>
      </c>
      <c r="I1036" s="160">
        <v>1812921.6</v>
      </c>
      <c r="J1036" s="160">
        <v>0</v>
      </c>
      <c r="K1036" s="161">
        <v>1004.6919704104779</v>
      </c>
      <c r="L1036" s="162">
        <v>14163</v>
      </c>
      <c r="M1036" s="169">
        <v>16650.86</v>
      </c>
      <c r="N1036" s="163">
        <v>30813.86</v>
      </c>
      <c r="O1036" s="170"/>
    </row>
    <row r="1037" spans="1:15" x14ac:dyDescent="0.2">
      <c r="A1037" s="172"/>
      <c r="B1037" s="170"/>
      <c r="C1037" s="170"/>
      <c r="D1037" s="170"/>
      <c r="E1037" s="170"/>
      <c r="F1037" s="170"/>
      <c r="G1037" s="170"/>
      <c r="H1037" s="170"/>
      <c r="I1037" s="170"/>
      <c r="J1037" s="170"/>
      <c r="K1037" s="170"/>
      <c r="L1037" s="170"/>
      <c r="M1037" s="170"/>
      <c r="N1037" s="170"/>
      <c r="O1037" s="170"/>
    </row>
    <row r="1038" spans="1:15" x14ac:dyDescent="0.2">
      <c r="A1038" s="173" t="s">
        <v>85</v>
      </c>
      <c r="B1038" s="174" t="s">
        <v>84</v>
      </c>
      <c r="C1038" s="175">
        <v>1.6084728496217817</v>
      </c>
      <c r="D1038" s="176"/>
      <c r="E1038" s="170"/>
      <c r="F1038" s="170"/>
      <c r="G1038" s="170"/>
      <c r="H1038" s="170"/>
      <c r="I1038" s="170"/>
      <c r="J1038" s="170"/>
      <c r="K1038" s="170"/>
      <c r="L1038" s="170"/>
      <c r="M1038" s="170"/>
      <c r="N1038" s="170"/>
      <c r="O1038" s="170"/>
    </row>
    <row r="1039" spans="1:15" x14ac:dyDescent="0.2">
      <c r="A1039" s="177"/>
      <c r="B1039" s="178" t="s">
        <v>76</v>
      </c>
      <c r="C1039" s="179">
        <v>6.9588539290994342</v>
      </c>
      <c r="D1039" s="176"/>
      <c r="E1039" s="170"/>
      <c r="F1039" s="170"/>
      <c r="G1039" s="170"/>
      <c r="H1039" s="170"/>
      <c r="I1039" s="170"/>
      <c r="J1039" s="170"/>
      <c r="K1039" s="170"/>
      <c r="L1039" s="170"/>
      <c r="M1039" s="170"/>
      <c r="N1039" s="170"/>
      <c r="O1039" s="170"/>
    </row>
    <row r="1040" spans="1:15" x14ac:dyDescent="0.2">
      <c r="A1040" s="180" t="s">
        <v>132</v>
      </c>
      <c r="B1040" s="170"/>
      <c r="C1040" s="170"/>
      <c r="D1040" s="170"/>
      <c r="E1040" s="170"/>
      <c r="F1040" s="170"/>
      <c r="G1040" s="170"/>
      <c r="H1040" s="170"/>
      <c r="I1040" s="170"/>
      <c r="J1040" s="170"/>
      <c r="K1040" s="170"/>
      <c r="L1040" s="170"/>
      <c r="M1040" s="170"/>
      <c r="N1040" s="170"/>
      <c r="O1040" s="170"/>
    </row>
    <row r="1041" spans="1:15" x14ac:dyDescent="0.2">
      <c r="A1041" s="373" t="s">
        <v>115</v>
      </c>
      <c r="B1041" s="374"/>
      <c r="C1041" s="397" t="s">
        <v>36</v>
      </c>
      <c r="D1041" s="398"/>
      <c r="E1041" s="398"/>
      <c r="F1041" s="398"/>
      <c r="G1041" s="398"/>
      <c r="H1041" s="398"/>
      <c r="I1041" s="398"/>
      <c r="J1041" s="398"/>
      <c r="K1041" s="373"/>
      <c r="L1041" s="399" t="s">
        <v>0</v>
      </c>
      <c r="M1041" s="400"/>
      <c r="N1041" s="400"/>
      <c r="O1041" s="400"/>
    </row>
    <row r="1042" spans="1:15" ht="51" x14ac:dyDescent="0.2">
      <c r="A1042" s="376" t="s">
        <v>37</v>
      </c>
      <c r="B1042" s="376" t="s">
        <v>1</v>
      </c>
      <c r="C1042" s="376" t="s">
        <v>38</v>
      </c>
      <c r="D1042" s="377" t="s">
        <v>98</v>
      </c>
      <c r="E1042" s="377" t="s">
        <v>91</v>
      </c>
      <c r="F1042" s="377" t="s">
        <v>92</v>
      </c>
      <c r="G1042" s="377" t="s">
        <v>93</v>
      </c>
      <c r="H1042" s="377" t="s">
        <v>94</v>
      </c>
      <c r="I1042" s="377" t="s">
        <v>95</v>
      </c>
      <c r="J1042" s="377" t="s">
        <v>96</v>
      </c>
      <c r="K1042" s="377" t="s">
        <v>43</v>
      </c>
      <c r="L1042" s="376" t="s">
        <v>5</v>
      </c>
      <c r="M1042" s="287" t="s">
        <v>6</v>
      </c>
      <c r="N1042" s="378" t="s">
        <v>7</v>
      </c>
      <c r="O1042" s="378" t="s">
        <v>82</v>
      </c>
    </row>
    <row r="1043" spans="1:15" x14ac:dyDescent="0.2">
      <c r="A1043" s="145" t="s">
        <v>20</v>
      </c>
      <c r="B1043" s="146" t="s">
        <v>21</v>
      </c>
      <c r="C1043" s="147">
        <v>0</v>
      </c>
      <c r="D1043" s="148">
        <v>0</v>
      </c>
      <c r="E1043" s="148">
        <v>0</v>
      </c>
      <c r="F1043" s="148">
        <v>0</v>
      </c>
      <c r="G1043" s="148">
        <v>0</v>
      </c>
      <c r="H1043" s="148">
        <v>0</v>
      </c>
      <c r="I1043" s="148">
        <v>0</v>
      </c>
      <c r="J1043" s="148">
        <v>0</v>
      </c>
      <c r="K1043" s="148">
        <v>0</v>
      </c>
      <c r="L1043" s="149">
        <v>0</v>
      </c>
      <c r="M1043" s="150">
        <v>0</v>
      </c>
      <c r="N1043" s="151">
        <v>0</v>
      </c>
      <c r="O1043" s="152">
        <v>0</v>
      </c>
    </row>
    <row r="1044" spans="1:15" x14ac:dyDescent="0.2">
      <c r="A1044" s="153" t="s">
        <v>123</v>
      </c>
      <c r="B1044" s="146" t="s">
        <v>124</v>
      </c>
      <c r="C1044" s="147">
        <v>0</v>
      </c>
      <c r="D1044" s="148">
        <v>0</v>
      </c>
      <c r="E1044" s="148">
        <v>0</v>
      </c>
      <c r="F1044" s="148">
        <v>0</v>
      </c>
      <c r="G1044" s="148">
        <v>0</v>
      </c>
      <c r="H1044" s="148">
        <v>0</v>
      </c>
      <c r="I1044" s="148">
        <v>0</v>
      </c>
      <c r="J1044" s="148">
        <v>0</v>
      </c>
      <c r="K1044" s="148">
        <v>0</v>
      </c>
      <c r="L1044" s="149">
        <v>0</v>
      </c>
      <c r="M1044" s="150">
        <v>0</v>
      </c>
      <c r="N1044" s="154">
        <v>0</v>
      </c>
      <c r="O1044" s="155">
        <v>0</v>
      </c>
    </row>
    <row r="1045" spans="1:15" x14ac:dyDescent="0.2">
      <c r="A1045" s="153" t="s">
        <v>39</v>
      </c>
      <c r="B1045" s="146" t="s">
        <v>44</v>
      </c>
      <c r="C1045" s="147">
        <v>0</v>
      </c>
      <c r="D1045" s="148">
        <v>0</v>
      </c>
      <c r="E1045" s="148">
        <v>0</v>
      </c>
      <c r="F1045" s="148">
        <v>0</v>
      </c>
      <c r="G1045" s="148">
        <v>0</v>
      </c>
      <c r="H1045" s="148">
        <v>0</v>
      </c>
      <c r="I1045" s="148">
        <v>0</v>
      </c>
      <c r="J1045" s="148">
        <v>0</v>
      </c>
      <c r="K1045" s="148">
        <v>0</v>
      </c>
      <c r="L1045" s="149">
        <v>0</v>
      </c>
      <c r="M1045" s="150">
        <v>0</v>
      </c>
      <c r="N1045" s="154">
        <v>0</v>
      </c>
      <c r="O1045" s="155">
        <v>0</v>
      </c>
    </row>
    <row r="1046" spans="1:15" x14ac:dyDescent="0.2">
      <c r="A1046" s="153" t="s">
        <v>10</v>
      </c>
      <c r="B1046" s="146" t="s">
        <v>25</v>
      </c>
      <c r="C1046" s="147">
        <v>0</v>
      </c>
      <c r="D1046" s="148">
        <v>0</v>
      </c>
      <c r="E1046" s="148">
        <v>0</v>
      </c>
      <c r="F1046" s="148">
        <v>0</v>
      </c>
      <c r="G1046" s="148">
        <v>0</v>
      </c>
      <c r="H1046" s="148">
        <v>0</v>
      </c>
      <c r="I1046" s="148">
        <v>0</v>
      </c>
      <c r="J1046" s="148">
        <v>0</v>
      </c>
      <c r="K1046" s="148">
        <v>0</v>
      </c>
      <c r="L1046" s="149">
        <v>0</v>
      </c>
      <c r="M1046" s="150">
        <v>0</v>
      </c>
      <c r="N1046" s="154">
        <v>0</v>
      </c>
      <c r="O1046" s="155">
        <v>0</v>
      </c>
    </row>
    <row r="1047" spans="1:15" x14ac:dyDescent="0.2">
      <c r="A1047" s="153" t="s">
        <v>20</v>
      </c>
      <c r="B1047" s="146" t="s">
        <v>22</v>
      </c>
      <c r="C1047" s="147">
        <v>0</v>
      </c>
      <c r="D1047" s="148">
        <v>0</v>
      </c>
      <c r="E1047" s="148">
        <v>0</v>
      </c>
      <c r="F1047" s="148">
        <v>0</v>
      </c>
      <c r="G1047" s="148">
        <v>0</v>
      </c>
      <c r="H1047" s="148">
        <v>0</v>
      </c>
      <c r="I1047" s="148">
        <v>0</v>
      </c>
      <c r="J1047" s="148">
        <v>0</v>
      </c>
      <c r="K1047" s="148">
        <v>0</v>
      </c>
      <c r="L1047" s="149">
        <v>0</v>
      </c>
      <c r="M1047" s="150">
        <v>0</v>
      </c>
      <c r="N1047" s="154">
        <v>0</v>
      </c>
      <c r="O1047" s="155">
        <v>0</v>
      </c>
    </row>
    <row r="1048" spans="1:15" x14ac:dyDescent="0.2">
      <c r="A1048" s="153" t="s">
        <v>23</v>
      </c>
      <c r="B1048" s="146" t="s">
        <v>24</v>
      </c>
      <c r="C1048" s="147">
        <v>0</v>
      </c>
      <c r="D1048" s="148">
        <v>0</v>
      </c>
      <c r="E1048" s="148">
        <v>0</v>
      </c>
      <c r="F1048" s="148">
        <v>0</v>
      </c>
      <c r="G1048" s="148">
        <v>0</v>
      </c>
      <c r="H1048" s="148">
        <v>0</v>
      </c>
      <c r="I1048" s="148">
        <v>0</v>
      </c>
      <c r="J1048" s="148">
        <v>0</v>
      </c>
      <c r="K1048" s="148">
        <v>0</v>
      </c>
      <c r="L1048" s="149">
        <v>0</v>
      </c>
      <c r="M1048" s="150">
        <v>0</v>
      </c>
      <c r="N1048" s="154">
        <v>0</v>
      </c>
      <c r="O1048" s="155">
        <v>0</v>
      </c>
    </row>
    <row r="1049" spans="1:15" x14ac:dyDescent="0.2">
      <c r="A1049" s="153" t="s">
        <v>10</v>
      </c>
      <c r="B1049" s="146" t="s">
        <v>26</v>
      </c>
      <c r="C1049" s="147">
        <v>0</v>
      </c>
      <c r="D1049" s="148">
        <v>0</v>
      </c>
      <c r="E1049" s="148">
        <v>0</v>
      </c>
      <c r="F1049" s="148">
        <v>0</v>
      </c>
      <c r="G1049" s="148">
        <v>0</v>
      </c>
      <c r="H1049" s="148">
        <v>0</v>
      </c>
      <c r="I1049" s="148">
        <v>0</v>
      </c>
      <c r="J1049" s="148">
        <v>0</v>
      </c>
      <c r="K1049" s="148">
        <v>0</v>
      </c>
      <c r="L1049" s="149">
        <v>0</v>
      </c>
      <c r="M1049" s="150">
        <v>0</v>
      </c>
      <c r="N1049" s="154">
        <v>0</v>
      </c>
      <c r="O1049" s="155">
        <v>0</v>
      </c>
    </row>
    <row r="1050" spans="1:15" x14ac:dyDescent="0.2">
      <c r="A1050" s="153" t="s">
        <v>14</v>
      </c>
      <c r="B1050" s="146" t="s">
        <v>28</v>
      </c>
      <c r="C1050" s="147">
        <v>0</v>
      </c>
      <c r="D1050" s="148">
        <v>0</v>
      </c>
      <c r="E1050" s="148">
        <v>0</v>
      </c>
      <c r="F1050" s="148">
        <v>0</v>
      </c>
      <c r="G1050" s="148">
        <v>0</v>
      </c>
      <c r="H1050" s="148">
        <v>0</v>
      </c>
      <c r="I1050" s="148">
        <v>0</v>
      </c>
      <c r="J1050" s="148">
        <v>0</v>
      </c>
      <c r="K1050" s="148">
        <v>0</v>
      </c>
      <c r="L1050" s="149">
        <v>0</v>
      </c>
      <c r="M1050" s="150">
        <v>0</v>
      </c>
      <c r="N1050" s="154">
        <v>0</v>
      </c>
      <c r="O1050" s="155">
        <v>0</v>
      </c>
    </row>
    <row r="1051" spans="1:15" x14ac:dyDescent="0.2">
      <c r="A1051" s="153" t="s">
        <v>29</v>
      </c>
      <c r="B1051" s="146" t="s">
        <v>30</v>
      </c>
      <c r="C1051" s="147">
        <v>0</v>
      </c>
      <c r="D1051" s="148">
        <v>0</v>
      </c>
      <c r="E1051" s="148">
        <v>0</v>
      </c>
      <c r="F1051" s="148">
        <v>0</v>
      </c>
      <c r="G1051" s="148">
        <v>0</v>
      </c>
      <c r="H1051" s="148">
        <v>0</v>
      </c>
      <c r="I1051" s="148">
        <v>0</v>
      </c>
      <c r="J1051" s="148">
        <v>0</v>
      </c>
      <c r="K1051" s="148">
        <v>0</v>
      </c>
      <c r="L1051" s="149">
        <v>0</v>
      </c>
      <c r="M1051" s="150">
        <v>0</v>
      </c>
      <c r="N1051" s="154">
        <v>0</v>
      </c>
      <c r="O1051" s="155">
        <v>0</v>
      </c>
    </row>
    <row r="1052" spans="1:15" x14ac:dyDescent="0.2">
      <c r="A1052" s="153" t="s">
        <v>18</v>
      </c>
      <c r="B1052" s="146" t="s">
        <v>31</v>
      </c>
      <c r="C1052" s="147">
        <v>0</v>
      </c>
      <c r="D1052" s="148">
        <v>0</v>
      </c>
      <c r="E1052" s="148">
        <v>0</v>
      </c>
      <c r="F1052" s="148">
        <v>0</v>
      </c>
      <c r="G1052" s="148">
        <v>0</v>
      </c>
      <c r="H1052" s="148">
        <v>0</v>
      </c>
      <c r="I1052" s="148">
        <v>0</v>
      </c>
      <c r="J1052" s="148">
        <v>0</v>
      </c>
      <c r="K1052" s="148">
        <v>0</v>
      </c>
      <c r="L1052" s="149">
        <v>0</v>
      </c>
      <c r="M1052" s="150">
        <v>0</v>
      </c>
      <c r="N1052" s="154">
        <v>0</v>
      </c>
      <c r="O1052" s="155">
        <v>0</v>
      </c>
    </row>
    <row r="1053" spans="1:15" x14ac:dyDescent="0.2">
      <c r="A1053" s="153" t="s">
        <v>10</v>
      </c>
      <c r="B1053" s="146" t="s">
        <v>27</v>
      </c>
      <c r="C1053" s="147">
        <v>0</v>
      </c>
      <c r="D1053" s="148">
        <v>0</v>
      </c>
      <c r="E1053" s="148">
        <v>0</v>
      </c>
      <c r="F1053" s="148">
        <v>0</v>
      </c>
      <c r="G1053" s="148">
        <v>0</v>
      </c>
      <c r="H1053" s="148">
        <v>0</v>
      </c>
      <c r="I1053" s="148">
        <v>0</v>
      </c>
      <c r="J1053" s="148">
        <v>0</v>
      </c>
      <c r="K1053" s="148">
        <v>0</v>
      </c>
      <c r="L1053" s="149">
        <v>0</v>
      </c>
      <c r="M1053" s="150">
        <v>0</v>
      </c>
      <c r="N1053" s="154">
        <v>0</v>
      </c>
      <c r="O1053" s="155">
        <v>0</v>
      </c>
    </row>
    <row r="1054" spans="1:15" x14ac:dyDescent="0.2">
      <c r="A1054" s="153" t="s">
        <v>33</v>
      </c>
      <c r="B1054" s="146" t="s">
        <v>34</v>
      </c>
      <c r="C1054" s="147">
        <v>0</v>
      </c>
      <c r="D1054" s="148">
        <v>0</v>
      </c>
      <c r="E1054" s="148">
        <v>0</v>
      </c>
      <c r="F1054" s="148">
        <v>0</v>
      </c>
      <c r="G1054" s="148">
        <v>0</v>
      </c>
      <c r="H1054" s="148">
        <v>0</v>
      </c>
      <c r="I1054" s="148">
        <v>0</v>
      </c>
      <c r="J1054" s="148">
        <v>0</v>
      </c>
      <c r="K1054" s="148">
        <v>0</v>
      </c>
      <c r="L1054" s="149">
        <v>0</v>
      </c>
      <c r="M1054" s="150">
        <v>0</v>
      </c>
      <c r="N1054" s="154">
        <v>0</v>
      </c>
      <c r="O1054" s="155">
        <v>0</v>
      </c>
    </row>
    <row r="1055" spans="1:15" x14ac:dyDescent="0.2">
      <c r="A1055" s="153" t="s">
        <v>123</v>
      </c>
      <c r="B1055" s="146" t="s">
        <v>125</v>
      </c>
      <c r="C1055" s="147">
        <v>0</v>
      </c>
      <c r="D1055" s="148">
        <v>0</v>
      </c>
      <c r="E1055" s="148">
        <v>0</v>
      </c>
      <c r="F1055" s="148">
        <v>0</v>
      </c>
      <c r="G1055" s="148">
        <v>0</v>
      </c>
      <c r="H1055" s="148">
        <v>0</v>
      </c>
      <c r="I1055" s="148">
        <v>0</v>
      </c>
      <c r="J1055" s="148">
        <v>0</v>
      </c>
      <c r="K1055" s="148">
        <v>0</v>
      </c>
      <c r="L1055" s="149">
        <v>0</v>
      </c>
      <c r="M1055" s="150">
        <v>0</v>
      </c>
      <c r="N1055" s="154">
        <v>0</v>
      </c>
      <c r="O1055" s="155">
        <v>0</v>
      </c>
    </row>
    <row r="1056" spans="1:15" x14ac:dyDescent="0.2">
      <c r="A1056" s="153" t="s">
        <v>39</v>
      </c>
      <c r="B1056" s="146" t="s">
        <v>88</v>
      </c>
      <c r="C1056" s="147">
        <v>0</v>
      </c>
      <c r="D1056" s="148">
        <v>0</v>
      </c>
      <c r="E1056" s="148">
        <v>0</v>
      </c>
      <c r="F1056" s="148">
        <v>0</v>
      </c>
      <c r="G1056" s="148">
        <v>0</v>
      </c>
      <c r="H1056" s="148">
        <v>0</v>
      </c>
      <c r="I1056" s="148">
        <v>0</v>
      </c>
      <c r="J1056" s="148">
        <v>0</v>
      </c>
      <c r="K1056" s="148">
        <v>0</v>
      </c>
      <c r="L1056" s="149">
        <v>0</v>
      </c>
      <c r="M1056" s="150">
        <v>0</v>
      </c>
      <c r="N1056" s="154">
        <v>0</v>
      </c>
      <c r="O1056" s="155">
        <v>0</v>
      </c>
    </row>
    <row r="1057" spans="1:15" x14ac:dyDescent="0.2">
      <c r="A1057" s="153" t="s">
        <v>8</v>
      </c>
      <c r="B1057" s="146" t="s">
        <v>9</v>
      </c>
      <c r="C1057" s="147">
        <v>0</v>
      </c>
      <c r="D1057" s="148">
        <v>0</v>
      </c>
      <c r="E1057" s="148">
        <v>0</v>
      </c>
      <c r="F1057" s="148">
        <v>0</v>
      </c>
      <c r="G1057" s="148">
        <v>0</v>
      </c>
      <c r="H1057" s="148">
        <v>0</v>
      </c>
      <c r="I1057" s="148">
        <v>0</v>
      </c>
      <c r="J1057" s="148">
        <v>0</v>
      </c>
      <c r="K1057" s="148">
        <v>0</v>
      </c>
      <c r="L1057" s="149">
        <v>0</v>
      </c>
      <c r="M1057" s="150">
        <v>0</v>
      </c>
      <c r="N1057" s="154">
        <v>0</v>
      </c>
      <c r="O1057" s="155">
        <v>0</v>
      </c>
    </row>
    <row r="1058" spans="1:15" x14ac:dyDescent="0.2">
      <c r="A1058" s="153" t="s">
        <v>10</v>
      </c>
      <c r="B1058" s="146" t="s">
        <v>11</v>
      </c>
      <c r="C1058" s="147">
        <v>0</v>
      </c>
      <c r="D1058" s="148">
        <v>0</v>
      </c>
      <c r="E1058" s="148">
        <v>0</v>
      </c>
      <c r="F1058" s="148">
        <v>0</v>
      </c>
      <c r="G1058" s="148">
        <v>0</v>
      </c>
      <c r="H1058" s="148">
        <v>0</v>
      </c>
      <c r="I1058" s="148">
        <v>0</v>
      </c>
      <c r="J1058" s="148">
        <v>0</v>
      </c>
      <c r="K1058" s="148">
        <v>0</v>
      </c>
      <c r="L1058" s="149">
        <v>0</v>
      </c>
      <c r="M1058" s="150">
        <v>0</v>
      </c>
      <c r="N1058" s="154">
        <v>0</v>
      </c>
      <c r="O1058" s="155">
        <v>0</v>
      </c>
    </row>
    <row r="1059" spans="1:15" x14ac:dyDescent="0.2">
      <c r="A1059" s="153" t="s">
        <v>10</v>
      </c>
      <c r="B1059" s="146" t="s">
        <v>12</v>
      </c>
      <c r="C1059" s="147">
        <v>0</v>
      </c>
      <c r="D1059" s="148">
        <v>0</v>
      </c>
      <c r="E1059" s="148">
        <v>0</v>
      </c>
      <c r="F1059" s="148">
        <v>0</v>
      </c>
      <c r="G1059" s="148">
        <v>0</v>
      </c>
      <c r="H1059" s="148">
        <v>0</v>
      </c>
      <c r="I1059" s="148">
        <v>0</v>
      </c>
      <c r="J1059" s="148">
        <v>0</v>
      </c>
      <c r="K1059" s="148">
        <v>0</v>
      </c>
      <c r="L1059" s="149">
        <v>0</v>
      </c>
      <c r="M1059" s="150">
        <v>0</v>
      </c>
      <c r="N1059" s="154">
        <v>0</v>
      </c>
      <c r="O1059" s="155">
        <v>0</v>
      </c>
    </row>
    <row r="1060" spans="1:15" x14ac:dyDescent="0.2">
      <c r="A1060" s="153" t="s">
        <v>14</v>
      </c>
      <c r="B1060" s="146" t="s">
        <v>15</v>
      </c>
      <c r="C1060" s="147">
        <v>618</v>
      </c>
      <c r="D1060" s="148">
        <v>14.876000000000001</v>
      </c>
      <c r="E1060" s="148">
        <v>48985.2</v>
      </c>
      <c r="F1060" s="148">
        <v>783763.2</v>
      </c>
      <c r="G1060" s="148">
        <v>14.876000000000001</v>
      </c>
      <c r="H1060" s="148">
        <v>48985.2</v>
      </c>
      <c r="I1060" s="148">
        <v>783763.2</v>
      </c>
      <c r="J1060" s="148">
        <v>0</v>
      </c>
      <c r="K1060" s="148">
        <v>464.20279374433267</v>
      </c>
      <c r="L1060" s="149">
        <v>23052.240000000002</v>
      </c>
      <c r="M1060" s="150">
        <v>29531.24</v>
      </c>
      <c r="N1060" s="154">
        <v>52583.48</v>
      </c>
      <c r="O1060" s="155">
        <v>0.1</v>
      </c>
    </row>
    <row r="1061" spans="1:15" x14ac:dyDescent="0.2">
      <c r="A1061" s="153" t="s">
        <v>8</v>
      </c>
      <c r="B1061" s="146" t="s">
        <v>16</v>
      </c>
      <c r="C1061" s="147">
        <v>0</v>
      </c>
      <c r="D1061" s="148">
        <v>0</v>
      </c>
      <c r="E1061" s="148">
        <v>0</v>
      </c>
      <c r="F1061" s="148">
        <v>0</v>
      </c>
      <c r="G1061" s="148">
        <v>0</v>
      </c>
      <c r="H1061" s="148">
        <v>0</v>
      </c>
      <c r="I1061" s="148">
        <v>0</v>
      </c>
      <c r="J1061" s="148">
        <v>0</v>
      </c>
      <c r="K1061" s="148">
        <v>0</v>
      </c>
      <c r="L1061" s="149">
        <v>0</v>
      </c>
      <c r="M1061" s="150">
        <v>0</v>
      </c>
      <c r="N1061" s="154">
        <v>0</v>
      </c>
      <c r="O1061" s="155">
        <v>0</v>
      </c>
    </row>
    <row r="1062" spans="1:15" x14ac:dyDescent="0.2">
      <c r="A1062" s="153" t="s">
        <v>8</v>
      </c>
      <c r="B1062" s="146" t="s">
        <v>87</v>
      </c>
      <c r="C1062" s="147">
        <v>0</v>
      </c>
      <c r="D1062" s="148">
        <v>0</v>
      </c>
      <c r="E1062" s="148">
        <v>0</v>
      </c>
      <c r="F1062" s="148">
        <v>0</v>
      </c>
      <c r="G1062" s="148">
        <v>0</v>
      </c>
      <c r="H1062" s="148">
        <v>0</v>
      </c>
      <c r="I1062" s="148">
        <v>0</v>
      </c>
      <c r="J1062" s="148">
        <v>0</v>
      </c>
      <c r="K1062" s="148">
        <v>0</v>
      </c>
      <c r="L1062" s="149">
        <v>0</v>
      </c>
      <c r="M1062" s="150">
        <v>0</v>
      </c>
      <c r="N1062" s="154">
        <v>0</v>
      </c>
      <c r="O1062" s="155">
        <v>0</v>
      </c>
    </row>
    <row r="1063" spans="1:15" x14ac:dyDescent="0.2">
      <c r="A1063" s="153" t="s">
        <v>8</v>
      </c>
      <c r="B1063" s="146" t="s">
        <v>17</v>
      </c>
      <c r="C1063" s="147">
        <v>0</v>
      </c>
      <c r="D1063" s="148">
        <v>0</v>
      </c>
      <c r="E1063" s="148">
        <v>0</v>
      </c>
      <c r="F1063" s="148">
        <v>0</v>
      </c>
      <c r="G1063" s="148">
        <v>0</v>
      </c>
      <c r="H1063" s="148">
        <v>0</v>
      </c>
      <c r="I1063" s="148">
        <v>0</v>
      </c>
      <c r="J1063" s="148">
        <v>0</v>
      </c>
      <c r="K1063" s="148">
        <v>0</v>
      </c>
      <c r="L1063" s="149">
        <v>0</v>
      </c>
      <c r="M1063" s="150">
        <v>0</v>
      </c>
      <c r="N1063" s="154">
        <v>0</v>
      </c>
      <c r="O1063" s="155">
        <v>0</v>
      </c>
    </row>
    <row r="1064" spans="1:15" x14ac:dyDescent="0.2">
      <c r="A1064" s="153" t="s">
        <v>18</v>
      </c>
      <c r="B1064" s="146" t="s">
        <v>19</v>
      </c>
      <c r="C1064" s="147">
        <v>12</v>
      </c>
      <c r="D1064" s="148">
        <v>0.55200000000000005</v>
      </c>
      <c r="E1064" s="148">
        <v>4824</v>
      </c>
      <c r="F1064" s="148">
        <v>77184</v>
      </c>
      <c r="G1064" s="148">
        <v>0.55200000000000005</v>
      </c>
      <c r="H1064" s="148">
        <v>4824</v>
      </c>
      <c r="I1064" s="148">
        <v>77184</v>
      </c>
      <c r="J1064" s="148">
        <v>0</v>
      </c>
      <c r="K1064" s="148">
        <v>43.016370032608386</v>
      </c>
      <c r="L1064" s="149">
        <v>435.12</v>
      </c>
      <c r="M1064" s="150">
        <v>2468.7600000000002</v>
      </c>
      <c r="N1064" s="154">
        <v>2903.88</v>
      </c>
      <c r="O1064" s="155">
        <v>0.06</v>
      </c>
    </row>
    <row r="1065" spans="1:15" x14ac:dyDescent="0.2">
      <c r="A1065" s="153" t="s">
        <v>10</v>
      </c>
      <c r="B1065" s="146" t="s">
        <v>13</v>
      </c>
      <c r="C1065" s="147">
        <v>0</v>
      </c>
      <c r="D1065" s="148">
        <v>0</v>
      </c>
      <c r="E1065" s="148">
        <v>0</v>
      </c>
      <c r="F1065" s="148">
        <v>0</v>
      </c>
      <c r="G1065" s="148">
        <v>0</v>
      </c>
      <c r="H1065" s="148">
        <v>0</v>
      </c>
      <c r="I1065" s="148">
        <v>0</v>
      </c>
      <c r="J1065" s="148">
        <v>0</v>
      </c>
      <c r="K1065" s="148">
        <v>0</v>
      </c>
      <c r="L1065" s="149">
        <v>0</v>
      </c>
      <c r="M1065" s="150">
        <v>0</v>
      </c>
      <c r="N1065" s="154">
        <v>0</v>
      </c>
      <c r="O1065" s="155">
        <v>0</v>
      </c>
    </row>
    <row r="1066" spans="1:15" x14ac:dyDescent="0.2">
      <c r="A1066" s="153" t="s">
        <v>33</v>
      </c>
      <c r="B1066" s="146" t="s">
        <v>136</v>
      </c>
      <c r="C1066" s="147">
        <v>0</v>
      </c>
      <c r="D1066" s="148">
        <v>0</v>
      </c>
      <c r="E1066" s="148">
        <v>0</v>
      </c>
      <c r="F1066" s="148">
        <v>0</v>
      </c>
      <c r="G1066" s="148">
        <v>0</v>
      </c>
      <c r="H1066" s="148">
        <v>0</v>
      </c>
      <c r="I1066" s="148">
        <v>0</v>
      </c>
      <c r="J1066" s="148">
        <v>0</v>
      </c>
      <c r="K1066" s="148">
        <v>0</v>
      </c>
      <c r="L1066" s="149">
        <v>0</v>
      </c>
      <c r="M1066" s="150">
        <v>0</v>
      </c>
      <c r="N1066" s="154">
        <v>0</v>
      </c>
      <c r="O1066" s="155">
        <v>0</v>
      </c>
    </row>
    <row r="1067" spans="1:15" x14ac:dyDescent="0.2">
      <c r="A1067" s="156" t="s">
        <v>130</v>
      </c>
      <c r="B1067" s="146" t="s">
        <v>130</v>
      </c>
      <c r="C1067" s="147">
        <v>0</v>
      </c>
      <c r="D1067" s="148">
        <v>0</v>
      </c>
      <c r="E1067" s="148">
        <v>0</v>
      </c>
      <c r="F1067" s="148">
        <v>0</v>
      </c>
      <c r="G1067" s="148">
        <v>0</v>
      </c>
      <c r="H1067" s="148">
        <v>0</v>
      </c>
      <c r="I1067" s="148">
        <v>0</v>
      </c>
      <c r="J1067" s="148">
        <v>0</v>
      </c>
      <c r="K1067" s="148">
        <v>0</v>
      </c>
      <c r="L1067" s="149">
        <v>0</v>
      </c>
      <c r="M1067" s="150">
        <v>0</v>
      </c>
      <c r="N1067" s="154">
        <v>0</v>
      </c>
      <c r="O1067" s="155">
        <v>0</v>
      </c>
    </row>
    <row r="1068" spans="1:15" x14ac:dyDescent="0.2">
      <c r="A1068" s="156" t="s">
        <v>131</v>
      </c>
      <c r="B1068" s="146" t="s">
        <v>131</v>
      </c>
      <c r="C1068" s="147">
        <v>0</v>
      </c>
      <c r="D1068" s="148">
        <v>0</v>
      </c>
      <c r="E1068" s="148">
        <v>0</v>
      </c>
      <c r="F1068" s="148">
        <v>0</v>
      </c>
      <c r="G1068" s="148">
        <v>0</v>
      </c>
      <c r="H1068" s="148">
        <v>0</v>
      </c>
      <c r="I1068" s="148">
        <v>0</v>
      </c>
      <c r="J1068" s="148">
        <v>0</v>
      </c>
      <c r="K1068" s="148">
        <v>0</v>
      </c>
      <c r="L1068" s="149">
        <v>0</v>
      </c>
      <c r="M1068" s="150">
        <v>0</v>
      </c>
      <c r="N1068" s="154">
        <v>0</v>
      </c>
      <c r="O1068" s="155">
        <v>0</v>
      </c>
    </row>
    <row r="1069" spans="1:15" x14ac:dyDescent="0.2">
      <c r="A1069" s="153" t="s">
        <v>32</v>
      </c>
      <c r="B1069" s="146" t="s">
        <v>32</v>
      </c>
      <c r="C1069" s="147">
        <v>0</v>
      </c>
      <c r="D1069" s="148">
        <v>0</v>
      </c>
      <c r="E1069" s="148">
        <v>0</v>
      </c>
      <c r="F1069" s="148">
        <v>0</v>
      </c>
      <c r="G1069" s="148">
        <v>0</v>
      </c>
      <c r="H1069" s="148">
        <v>0</v>
      </c>
      <c r="I1069" s="148">
        <v>0</v>
      </c>
      <c r="J1069" s="148">
        <v>0</v>
      </c>
      <c r="K1069" s="148">
        <v>0</v>
      </c>
      <c r="L1069" s="149">
        <v>0</v>
      </c>
      <c r="M1069" s="150">
        <v>0</v>
      </c>
      <c r="N1069" s="154">
        <v>0</v>
      </c>
      <c r="O1069" s="155">
        <v>0</v>
      </c>
    </row>
    <row r="1070" spans="1:15" x14ac:dyDescent="0.2">
      <c r="A1070" s="157" t="s">
        <v>40</v>
      </c>
      <c r="B1070" s="158"/>
      <c r="C1070" s="159">
        <v>630</v>
      </c>
      <c r="D1070" s="160">
        <v>15.428000000000001</v>
      </c>
      <c r="E1070" s="160">
        <v>53809.2</v>
      </c>
      <c r="F1070" s="160">
        <v>860947.2</v>
      </c>
      <c r="G1070" s="160">
        <v>15.428000000000001</v>
      </c>
      <c r="H1070" s="160">
        <v>53809.2</v>
      </c>
      <c r="I1070" s="160">
        <v>860947.2</v>
      </c>
      <c r="J1070" s="160">
        <v>0</v>
      </c>
      <c r="K1070" s="161">
        <v>507.21916377694106</v>
      </c>
      <c r="L1070" s="162">
        <v>23487.360000000001</v>
      </c>
      <c r="M1070" s="162">
        <v>32000</v>
      </c>
      <c r="N1070" s="163">
        <v>55487.360000000001</v>
      </c>
      <c r="O1070" s="164">
        <v>0.1</v>
      </c>
    </row>
    <row r="1071" spans="1:15" x14ac:dyDescent="0.2">
      <c r="A1071" s="165"/>
      <c r="B1071" s="165"/>
      <c r="C1071" s="166"/>
      <c r="D1071" s="166"/>
      <c r="E1071" s="166"/>
      <c r="F1071" s="166"/>
      <c r="G1071" s="166"/>
      <c r="H1071" s="166"/>
      <c r="I1071" s="166"/>
      <c r="J1071" s="166"/>
      <c r="K1071" s="166"/>
      <c r="L1071" s="167"/>
      <c r="M1071" s="167"/>
      <c r="N1071" s="167"/>
      <c r="O1071" s="168"/>
    </row>
    <row r="1072" spans="1:15" x14ac:dyDescent="0.2">
      <c r="A1072" s="157" t="s">
        <v>129</v>
      </c>
      <c r="B1072" s="158" t="s">
        <v>129</v>
      </c>
      <c r="C1072" s="159">
        <v>0</v>
      </c>
      <c r="D1072" s="160">
        <v>0</v>
      </c>
      <c r="E1072" s="160">
        <v>0</v>
      </c>
      <c r="F1072" s="160">
        <v>0</v>
      </c>
      <c r="G1072" s="160">
        <v>0</v>
      </c>
      <c r="H1072" s="160">
        <v>0</v>
      </c>
      <c r="I1072" s="160">
        <v>0</v>
      </c>
      <c r="J1072" s="160">
        <v>0</v>
      </c>
      <c r="K1072" s="161">
        <v>0</v>
      </c>
      <c r="L1072" s="162">
        <v>0</v>
      </c>
      <c r="M1072" s="169">
        <v>0</v>
      </c>
      <c r="N1072" s="163">
        <v>0</v>
      </c>
      <c r="O1072" s="170"/>
    </row>
    <row r="1073" spans="1:15" x14ac:dyDescent="0.2">
      <c r="A1073" s="157" t="s">
        <v>41</v>
      </c>
      <c r="B1073" s="158" t="s">
        <v>41</v>
      </c>
      <c r="C1073" s="159">
        <v>0</v>
      </c>
      <c r="D1073" s="160">
        <v>0</v>
      </c>
      <c r="E1073" s="160">
        <v>0</v>
      </c>
      <c r="F1073" s="160">
        <v>0</v>
      </c>
      <c r="G1073" s="160">
        <v>0</v>
      </c>
      <c r="H1073" s="160">
        <v>0</v>
      </c>
      <c r="I1073" s="160">
        <v>0</v>
      </c>
      <c r="J1073" s="160">
        <v>0</v>
      </c>
      <c r="K1073" s="161">
        <v>0</v>
      </c>
      <c r="L1073" s="162">
        <v>0</v>
      </c>
      <c r="M1073" s="169">
        <v>0</v>
      </c>
      <c r="N1073" s="163">
        <v>0</v>
      </c>
      <c r="O1073" s="170"/>
    </row>
    <row r="1074" spans="1:15" x14ac:dyDescent="0.2">
      <c r="A1074" s="157" t="s">
        <v>126</v>
      </c>
      <c r="B1074" s="158" t="s">
        <v>127</v>
      </c>
      <c r="C1074" s="159">
        <v>0</v>
      </c>
      <c r="D1074" s="160">
        <v>0</v>
      </c>
      <c r="E1074" s="160">
        <v>0</v>
      </c>
      <c r="F1074" s="160">
        <v>0</v>
      </c>
      <c r="G1074" s="160">
        <v>0</v>
      </c>
      <c r="H1074" s="160">
        <v>0</v>
      </c>
      <c r="I1074" s="160">
        <v>0</v>
      </c>
      <c r="J1074" s="160">
        <v>0</v>
      </c>
      <c r="K1074" s="161">
        <v>0</v>
      </c>
      <c r="L1074" s="162">
        <v>0</v>
      </c>
      <c r="M1074" s="169">
        <v>0</v>
      </c>
      <c r="N1074" s="163">
        <v>0</v>
      </c>
      <c r="O1074" s="170"/>
    </row>
    <row r="1075" spans="1:15" x14ac:dyDescent="0.2">
      <c r="A1075" s="170"/>
      <c r="B1075" s="170"/>
      <c r="C1075" s="170"/>
      <c r="D1075" s="170"/>
      <c r="E1075" s="170"/>
      <c r="F1075" s="170"/>
      <c r="G1075" s="170"/>
      <c r="H1075" s="170"/>
      <c r="I1075" s="170"/>
      <c r="J1075" s="170"/>
      <c r="K1075" s="170"/>
      <c r="L1075" s="171"/>
      <c r="M1075" s="171"/>
      <c r="N1075" s="171"/>
      <c r="O1075" s="170"/>
    </row>
    <row r="1076" spans="1:15" x14ac:dyDescent="0.2">
      <c r="A1076" s="157" t="s">
        <v>42</v>
      </c>
      <c r="B1076" s="158"/>
      <c r="C1076" s="159">
        <v>630</v>
      </c>
      <c r="D1076" s="160">
        <v>15.428000000000001</v>
      </c>
      <c r="E1076" s="160">
        <v>53809.2</v>
      </c>
      <c r="F1076" s="160">
        <v>860947.2</v>
      </c>
      <c r="G1076" s="160">
        <v>15.428000000000001</v>
      </c>
      <c r="H1076" s="160">
        <v>53809.2</v>
      </c>
      <c r="I1076" s="160">
        <v>860947.2</v>
      </c>
      <c r="J1076" s="160">
        <v>0</v>
      </c>
      <c r="K1076" s="161">
        <v>507.21916377694106</v>
      </c>
      <c r="L1076" s="162">
        <v>23487.360000000001</v>
      </c>
      <c r="M1076" s="169">
        <v>32000</v>
      </c>
      <c r="N1076" s="163">
        <v>55487.360000000001</v>
      </c>
      <c r="O1076" s="170"/>
    </row>
    <row r="1077" spans="1:15" x14ac:dyDescent="0.2">
      <c r="A1077" s="172"/>
      <c r="B1077" s="170"/>
      <c r="C1077" s="170"/>
      <c r="D1077" s="170"/>
      <c r="E1077" s="170"/>
      <c r="F1077" s="170"/>
      <c r="G1077" s="170"/>
      <c r="H1077" s="170"/>
      <c r="I1077" s="170"/>
      <c r="J1077" s="170"/>
      <c r="K1077" s="170"/>
      <c r="L1077" s="170"/>
      <c r="M1077" s="170"/>
      <c r="N1077" s="170"/>
      <c r="O1077" s="170"/>
    </row>
    <row r="1078" spans="1:15" x14ac:dyDescent="0.2">
      <c r="A1078" s="173" t="s">
        <v>85</v>
      </c>
      <c r="B1078" s="174" t="s">
        <v>84</v>
      </c>
      <c r="C1078" s="175">
        <v>3.2357831823605534</v>
      </c>
      <c r="D1078" s="176"/>
      <c r="E1078" s="170"/>
      <c r="F1078" s="170"/>
      <c r="G1078" s="170"/>
      <c r="H1078" s="170"/>
      <c r="I1078" s="170"/>
      <c r="J1078" s="170"/>
      <c r="K1078" s="170"/>
      <c r="L1078" s="170"/>
      <c r="M1078" s="170"/>
      <c r="N1078" s="170"/>
      <c r="O1078" s="170"/>
    </row>
    <row r="1079" spans="1:15" x14ac:dyDescent="0.2">
      <c r="A1079" s="177"/>
      <c r="B1079" s="178" t="s">
        <v>76</v>
      </c>
      <c r="C1079" s="179">
        <v>1.8661017903093193</v>
      </c>
      <c r="D1079" s="176"/>
      <c r="E1079" s="170"/>
      <c r="F1079" s="170"/>
      <c r="G1079" s="170"/>
      <c r="H1079" s="170"/>
      <c r="I1079" s="170"/>
      <c r="J1079" s="170"/>
      <c r="K1079" s="170"/>
      <c r="L1079" s="170"/>
      <c r="M1079" s="170"/>
      <c r="N1079" s="170"/>
      <c r="O1079" s="170"/>
    </row>
    <row r="1080" spans="1:15" x14ac:dyDescent="0.2">
      <c r="A1080" s="180" t="s">
        <v>132</v>
      </c>
      <c r="B1080" s="170"/>
      <c r="C1080" s="170"/>
      <c r="D1080" s="170"/>
      <c r="E1080" s="170"/>
      <c r="F1080" s="170"/>
      <c r="G1080" s="170"/>
      <c r="H1080" s="170"/>
      <c r="I1080" s="170"/>
      <c r="J1080" s="170"/>
      <c r="K1080" s="170"/>
      <c r="L1080" s="170"/>
      <c r="M1080" s="170"/>
      <c r="N1080" s="170"/>
      <c r="O1080" s="170"/>
    </row>
    <row r="1081" spans="1:15" x14ac:dyDescent="0.2">
      <c r="A1081" s="373" t="s">
        <v>116</v>
      </c>
      <c r="B1081" s="374"/>
      <c r="C1081" s="397" t="s">
        <v>36</v>
      </c>
      <c r="D1081" s="398"/>
      <c r="E1081" s="398"/>
      <c r="F1081" s="398"/>
      <c r="G1081" s="398"/>
      <c r="H1081" s="398"/>
      <c r="I1081" s="398"/>
      <c r="J1081" s="398"/>
      <c r="K1081" s="373"/>
      <c r="L1081" s="399" t="s">
        <v>0</v>
      </c>
      <c r="M1081" s="400"/>
      <c r="N1081" s="400"/>
      <c r="O1081" s="400"/>
    </row>
    <row r="1082" spans="1:15" ht="51" x14ac:dyDescent="0.2">
      <c r="A1082" s="376" t="s">
        <v>37</v>
      </c>
      <c r="B1082" s="376" t="s">
        <v>1</v>
      </c>
      <c r="C1082" s="376" t="s">
        <v>38</v>
      </c>
      <c r="D1082" s="377" t="s">
        <v>98</v>
      </c>
      <c r="E1082" s="377" t="s">
        <v>91</v>
      </c>
      <c r="F1082" s="377" t="s">
        <v>92</v>
      </c>
      <c r="G1082" s="377" t="s">
        <v>93</v>
      </c>
      <c r="H1082" s="377" t="s">
        <v>94</v>
      </c>
      <c r="I1082" s="377" t="s">
        <v>95</v>
      </c>
      <c r="J1082" s="377" t="s">
        <v>96</v>
      </c>
      <c r="K1082" s="377" t="s">
        <v>43</v>
      </c>
      <c r="L1082" s="376" t="s">
        <v>5</v>
      </c>
      <c r="M1082" s="287" t="s">
        <v>6</v>
      </c>
      <c r="N1082" s="378" t="s">
        <v>7</v>
      </c>
      <c r="O1082" s="378" t="s">
        <v>82</v>
      </c>
    </row>
    <row r="1083" spans="1:15" x14ac:dyDescent="0.2">
      <c r="A1083" s="145" t="s">
        <v>20</v>
      </c>
      <c r="B1083" s="146" t="s">
        <v>21</v>
      </c>
      <c r="C1083" s="147">
        <v>554</v>
      </c>
      <c r="D1083" s="148">
        <v>0</v>
      </c>
      <c r="E1083" s="148">
        <v>109792</v>
      </c>
      <c r="F1083" s="148">
        <v>1440224</v>
      </c>
      <c r="G1083" s="148">
        <v>0</v>
      </c>
      <c r="H1083" s="148">
        <v>34117.840000000004</v>
      </c>
      <c r="I1083" s="148">
        <v>561305.84000000008</v>
      </c>
      <c r="J1083" s="148">
        <v>0</v>
      </c>
      <c r="K1083" s="148">
        <v>0</v>
      </c>
      <c r="L1083" s="149">
        <v>55400</v>
      </c>
      <c r="M1083" s="150">
        <v>5397.31</v>
      </c>
      <c r="N1083" s="151">
        <v>60797.31</v>
      </c>
      <c r="O1083" s="152">
        <v>0.15</v>
      </c>
    </row>
    <row r="1084" spans="1:15" x14ac:dyDescent="0.2">
      <c r="A1084" s="153" t="s">
        <v>123</v>
      </c>
      <c r="B1084" s="146" t="s">
        <v>124</v>
      </c>
      <c r="C1084" s="147">
        <v>0</v>
      </c>
      <c r="D1084" s="148">
        <v>0</v>
      </c>
      <c r="E1084" s="148">
        <v>0</v>
      </c>
      <c r="F1084" s="148">
        <v>0</v>
      </c>
      <c r="G1084" s="148">
        <v>0</v>
      </c>
      <c r="H1084" s="148">
        <v>0</v>
      </c>
      <c r="I1084" s="148">
        <v>0</v>
      </c>
      <c r="J1084" s="148">
        <v>0</v>
      </c>
      <c r="K1084" s="148">
        <v>0</v>
      </c>
      <c r="L1084" s="149">
        <v>0</v>
      </c>
      <c r="M1084" s="150">
        <v>0</v>
      </c>
      <c r="N1084" s="154">
        <v>0</v>
      </c>
      <c r="O1084" s="155">
        <v>0</v>
      </c>
    </row>
    <row r="1085" spans="1:15" x14ac:dyDescent="0.2">
      <c r="A1085" s="153" t="s">
        <v>39</v>
      </c>
      <c r="B1085" s="146" t="s">
        <v>44</v>
      </c>
      <c r="C1085" s="147">
        <v>10</v>
      </c>
      <c r="D1085" s="148">
        <v>13.6</v>
      </c>
      <c r="E1085" s="148">
        <v>26412</v>
      </c>
      <c r="F1085" s="148">
        <v>528240</v>
      </c>
      <c r="G1085" s="148">
        <v>12.919999999999998</v>
      </c>
      <c r="H1085" s="148">
        <v>25091.4</v>
      </c>
      <c r="I1085" s="148">
        <v>501828</v>
      </c>
      <c r="J1085" s="148">
        <v>0</v>
      </c>
      <c r="K1085" s="148">
        <v>283.14969047375604</v>
      </c>
      <c r="L1085" s="149">
        <v>75000</v>
      </c>
      <c r="M1085" s="150">
        <v>6270.76</v>
      </c>
      <c r="N1085" s="154">
        <v>81270.759999999995</v>
      </c>
      <c r="O1085" s="155">
        <v>0.26</v>
      </c>
    </row>
    <row r="1086" spans="1:15" x14ac:dyDescent="0.2">
      <c r="A1086" s="153" t="s">
        <v>10</v>
      </c>
      <c r="B1086" s="146" t="s">
        <v>25</v>
      </c>
      <c r="C1086" s="147">
        <v>2031.8</v>
      </c>
      <c r="D1086" s="148">
        <v>185.92279999999994</v>
      </c>
      <c r="E1086" s="148">
        <v>318929.59999999998</v>
      </c>
      <c r="F1086" s="148">
        <v>3512179.2585486919</v>
      </c>
      <c r="G1086" s="148">
        <v>147.7534</v>
      </c>
      <c r="H1086" s="148">
        <v>254454.63999999998</v>
      </c>
      <c r="I1086" s="148">
        <v>2799407.8068389534</v>
      </c>
      <c r="J1086" s="148">
        <v>0</v>
      </c>
      <c r="K1086" s="148">
        <v>1710.984659359752</v>
      </c>
      <c r="L1086" s="149">
        <v>458676.04</v>
      </c>
      <c r="M1086" s="150">
        <v>67832.73</v>
      </c>
      <c r="N1086" s="154">
        <v>526508.77</v>
      </c>
      <c r="O1086" s="155">
        <v>0.27</v>
      </c>
    </row>
    <row r="1087" spans="1:15" x14ac:dyDescent="0.2">
      <c r="A1087" s="153" t="s">
        <v>20</v>
      </c>
      <c r="B1087" s="146" t="s">
        <v>22</v>
      </c>
      <c r="C1087" s="147">
        <v>0</v>
      </c>
      <c r="D1087" s="148">
        <v>0</v>
      </c>
      <c r="E1087" s="148">
        <v>0</v>
      </c>
      <c r="F1087" s="148">
        <v>0</v>
      </c>
      <c r="G1087" s="148">
        <v>0</v>
      </c>
      <c r="H1087" s="148">
        <v>0</v>
      </c>
      <c r="I1087" s="148">
        <v>0</v>
      </c>
      <c r="J1087" s="148">
        <v>0</v>
      </c>
      <c r="K1087" s="148">
        <v>0</v>
      </c>
      <c r="L1087" s="149">
        <v>0</v>
      </c>
      <c r="M1087" s="150">
        <v>0</v>
      </c>
      <c r="N1087" s="154">
        <v>0</v>
      </c>
      <c r="O1087" s="155">
        <v>0</v>
      </c>
    </row>
    <row r="1088" spans="1:15" x14ac:dyDescent="0.2">
      <c r="A1088" s="153" t="s">
        <v>23</v>
      </c>
      <c r="B1088" s="146" t="s">
        <v>24</v>
      </c>
      <c r="C1088" s="147">
        <v>0</v>
      </c>
      <c r="D1088" s="148">
        <v>0</v>
      </c>
      <c r="E1088" s="148">
        <v>0</v>
      </c>
      <c r="F1088" s="148">
        <v>0</v>
      </c>
      <c r="G1088" s="148">
        <v>0</v>
      </c>
      <c r="H1088" s="148">
        <v>0</v>
      </c>
      <c r="I1088" s="148">
        <v>0</v>
      </c>
      <c r="J1088" s="148">
        <v>0</v>
      </c>
      <c r="K1088" s="148">
        <v>0</v>
      </c>
      <c r="L1088" s="149">
        <v>0</v>
      </c>
      <c r="M1088" s="150">
        <v>0</v>
      </c>
      <c r="N1088" s="154">
        <v>0</v>
      </c>
      <c r="O1088" s="155">
        <v>0</v>
      </c>
    </row>
    <row r="1089" spans="1:15" x14ac:dyDescent="0.2">
      <c r="A1089" s="153" t="s">
        <v>10</v>
      </c>
      <c r="B1089" s="146" t="s">
        <v>26</v>
      </c>
      <c r="C1089" s="147">
        <v>0</v>
      </c>
      <c r="D1089" s="148">
        <v>0</v>
      </c>
      <c r="E1089" s="148">
        <v>0</v>
      </c>
      <c r="F1089" s="148">
        <v>0</v>
      </c>
      <c r="G1089" s="148">
        <v>0</v>
      </c>
      <c r="H1089" s="148">
        <v>0</v>
      </c>
      <c r="I1089" s="148">
        <v>0</v>
      </c>
      <c r="J1089" s="148">
        <v>0</v>
      </c>
      <c r="K1089" s="148">
        <v>0</v>
      </c>
      <c r="L1089" s="149">
        <v>0</v>
      </c>
      <c r="M1089" s="150">
        <v>0</v>
      </c>
      <c r="N1089" s="154">
        <v>0</v>
      </c>
      <c r="O1089" s="155">
        <v>0</v>
      </c>
    </row>
    <row r="1090" spans="1:15" x14ac:dyDescent="0.2">
      <c r="A1090" s="153" t="s">
        <v>14</v>
      </c>
      <c r="B1090" s="146" t="s">
        <v>28</v>
      </c>
      <c r="C1090" s="147">
        <v>0</v>
      </c>
      <c r="D1090" s="148">
        <v>0</v>
      </c>
      <c r="E1090" s="148">
        <v>0</v>
      </c>
      <c r="F1090" s="148">
        <v>0</v>
      </c>
      <c r="G1090" s="148">
        <v>0</v>
      </c>
      <c r="H1090" s="148">
        <v>0</v>
      </c>
      <c r="I1090" s="148">
        <v>0</v>
      </c>
      <c r="J1090" s="148">
        <v>0</v>
      </c>
      <c r="K1090" s="148">
        <v>0</v>
      </c>
      <c r="L1090" s="149">
        <v>0</v>
      </c>
      <c r="M1090" s="150">
        <v>0</v>
      </c>
      <c r="N1090" s="154">
        <v>0</v>
      </c>
      <c r="O1090" s="155">
        <v>0</v>
      </c>
    </row>
    <row r="1091" spans="1:15" x14ac:dyDescent="0.2">
      <c r="A1091" s="153" t="s">
        <v>29</v>
      </c>
      <c r="B1091" s="146" t="s">
        <v>30</v>
      </c>
      <c r="C1091" s="147">
        <v>176</v>
      </c>
      <c r="D1091" s="148">
        <v>5.984</v>
      </c>
      <c r="E1091" s="148">
        <v>118624</v>
      </c>
      <c r="F1091" s="148">
        <v>1186240</v>
      </c>
      <c r="G1091" s="148">
        <v>3.5903999999999998</v>
      </c>
      <c r="H1091" s="148">
        <v>71174.399999999994</v>
      </c>
      <c r="I1091" s="148">
        <v>711744</v>
      </c>
      <c r="J1091" s="148">
        <v>0</v>
      </c>
      <c r="K1091" s="148">
        <v>358.12947243072676</v>
      </c>
      <c r="L1091" s="149">
        <v>70400</v>
      </c>
      <c r="M1091" s="150">
        <v>6905.98</v>
      </c>
      <c r="N1091" s="154">
        <v>77305.98</v>
      </c>
      <c r="O1091" s="155">
        <v>0.14000000000000001</v>
      </c>
    </row>
    <row r="1092" spans="1:15" x14ac:dyDescent="0.2">
      <c r="A1092" s="153" t="s">
        <v>18</v>
      </c>
      <c r="B1092" s="146" t="s">
        <v>31</v>
      </c>
      <c r="C1092" s="147">
        <v>0</v>
      </c>
      <c r="D1092" s="148">
        <v>0</v>
      </c>
      <c r="E1092" s="148">
        <v>0</v>
      </c>
      <c r="F1092" s="148">
        <v>0</v>
      </c>
      <c r="G1092" s="148">
        <v>0</v>
      </c>
      <c r="H1092" s="148">
        <v>0</v>
      </c>
      <c r="I1092" s="148">
        <v>0</v>
      </c>
      <c r="J1092" s="148">
        <v>0</v>
      </c>
      <c r="K1092" s="148">
        <v>0</v>
      </c>
      <c r="L1092" s="149">
        <v>0</v>
      </c>
      <c r="M1092" s="150">
        <v>0</v>
      </c>
      <c r="N1092" s="154">
        <v>0</v>
      </c>
      <c r="O1092" s="155">
        <v>0</v>
      </c>
    </row>
    <row r="1093" spans="1:15" x14ac:dyDescent="0.2">
      <c r="A1093" s="153" t="s">
        <v>10</v>
      </c>
      <c r="B1093" s="146" t="s">
        <v>27</v>
      </c>
      <c r="C1093" s="147">
        <v>476676</v>
      </c>
      <c r="D1093" s="148">
        <v>311.255</v>
      </c>
      <c r="E1093" s="148">
        <v>319247.34600000002</v>
      </c>
      <c r="F1093" s="148">
        <v>7128711.3199999994</v>
      </c>
      <c r="G1093" s="148">
        <v>87.15140000000001</v>
      </c>
      <c r="H1093" s="148">
        <v>91232.541900000011</v>
      </c>
      <c r="I1093" s="148">
        <v>2264496.8840000001</v>
      </c>
      <c r="J1093" s="148">
        <v>0</v>
      </c>
      <c r="K1093" s="148">
        <v>1277.711868973802</v>
      </c>
      <c r="L1093" s="149">
        <v>139253.44</v>
      </c>
      <c r="M1093" s="150">
        <v>30639.43</v>
      </c>
      <c r="N1093" s="154">
        <v>169892.87</v>
      </c>
      <c r="O1093" s="155">
        <v>0.12</v>
      </c>
    </row>
    <row r="1094" spans="1:15" x14ac:dyDescent="0.2">
      <c r="A1094" s="153" t="s">
        <v>33</v>
      </c>
      <c r="B1094" s="146" t="s">
        <v>34</v>
      </c>
      <c r="C1094" s="147">
        <v>51</v>
      </c>
      <c r="D1094" s="148">
        <v>9.3450000000000006</v>
      </c>
      <c r="E1094" s="148">
        <v>27160</v>
      </c>
      <c r="F1094" s="148">
        <v>271600</v>
      </c>
      <c r="G1094" s="148">
        <v>5.6070000000000002</v>
      </c>
      <c r="H1094" s="148">
        <v>16296</v>
      </c>
      <c r="I1094" s="148">
        <v>162960</v>
      </c>
      <c r="J1094" s="148">
        <v>0</v>
      </c>
      <c r="K1094" s="148">
        <v>87.182503100333534</v>
      </c>
      <c r="L1094" s="149">
        <v>15500</v>
      </c>
      <c r="M1094" s="150">
        <v>1986.16</v>
      </c>
      <c r="N1094" s="154">
        <v>17486.16</v>
      </c>
      <c r="O1094" s="155">
        <v>0.14000000000000001</v>
      </c>
    </row>
    <row r="1095" spans="1:15" x14ac:dyDescent="0.2">
      <c r="A1095" s="153" t="s">
        <v>123</v>
      </c>
      <c r="B1095" s="146" t="s">
        <v>125</v>
      </c>
      <c r="C1095" s="147">
        <v>0</v>
      </c>
      <c r="D1095" s="148">
        <v>0</v>
      </c>
      <c r="E1095" s="148">
        <v>0</v>
      </c>
      <c r="F1095" s="148">
        <v>0</v>
      </c>
      <c r="G1095" s="148">
        <v>0</v>
      </c>
      <c r="H1095" s="148">
        <v>0</v>
      </c>
      <c r="I1095" s="148">
        <v>0</v>
      </c>
      <c r="J1095" s="148">
        <v>0</v>
      </c>
      <c r="K1095" s="148">
        <v>0</v>
      </c>
      <c r="L1095" s="149">
        <v>0</v>
      </c>
      <c r="M1095" s="150">
        <v>0</v>
      </c>
      <c r="N1095" s="154">
        <v>0</v>
      </c>
      <c r="O1095" s="155">
        <v>0</v>
      </c>
    </row>
    <row r="1096" spans="1:15" x14ac:dyDescent="0.2">
      <c r="A1096" s="153" t="s">
        <v>39</v>
      </c>
      <c r="B1096" s="146" t="s">
        <v>88</v>
      </c>
      <c r="C1096" s="147">
        <v>0</v>
      </c>
      <c r="D1096" s="148">
        <v>0</v>
      </c>
      <c r="E1096" s="148">
        <v>0</v>
      </c>
      <c r="F1096" s="148">
        <v>0</v>
      </c>
      <c r="G1096" s="148">
        <v>0</v>
      </c>
      <c r="H1096" s="148">
        <v>0</v>
      </c>
      <c r="I1096" s="148">
        <v>0</v>
      </c>
      <c r="J1096" s="148">
        <v>0</v>
      </c>
      <c r="K1096" s="148">
        <v>0</v>
      </c>
      <c r="L1096" s="149">
        <v>0</v>
      </c>
      <c r="M1096" s="150">
        <v>0</v>
      </c>
      <c r="N1096" s="154">
        <v>0</v>
      </c>
      <c r="O1096" s="155">
        <v>0</v>
      </c>
    </row>
    <row r="1097" spans="1:15" x14ac:dyDescent="0.2">
      <c r="A1097" s="153" t="s">
        <v>8</v>
      </c>
      <c r="B1097" s="146" t="s">
        <v>9</v>
      </c>
      <c r="C1097" s="147">
        <v>0</v>
      </c>
      <c r="D1097" s="148">
        <v>0</v>
      </c>
      <c r="E1097" s="148">
        <v>0</v>
      </c>
      <c r="F1097" s="148">
        <v>0</v>
      </c>
      <c r="G1097" s="148">
        <v>0</v>
      </c>
      <c r="H1097" s="148">
        <v>0</v>
      </c>
      <c r="I1097" s="148">
        <v>0</v>
      </c>
      <c r="J1097" s="148">
        <v>0</v>
      </c>
      <c r="K1097" s="148">
        <v>0</v>
      </c>
      <c r="L1097" s="149">
        <v>0</v>
      </c>
      <c r="M1097" s="150">
        <v>0</v>
      </c>
      <c r="N1097" s="154">
        <v>0</v>
      </c>
      <c r="O1097" s="155">
        <v>0</v>
      </c>
    </row>
    <row r="1098" spans="1:15" x14ac:dyDescent="0.2">
      <c r="A1098" s="153" t="s">
        <v>10</v>
      </c>
      <c r="B1098" s="146" t="s">
        <v>11</v>
      </c>
      <c r="C1098" s="147">
        <v>126.8</v>
      </c>
      <c r="D1098" s="148">
        <v>451.07650000000001</v>
      </c>
      <c r="E1098" s="148">
        <v>19062.5</v>
      </c>
      <c r="F1098" s="148">
        <v>225093.5</v>
      </c>
      <c r="G1098" s="148">
        <v>450.615025</v>
      </c>
      <c r="H1098" s="148">
        <v>15916.124999999998</v>
      </c>
      <c r="I1098" s="148">
        <v>190066.67499999999</v>
      </c>
      <c r="J1098" s="148">
        <v>0</v>
      </c>
      <c r="K1098" s="148">
        <v>707.14079971618457</v>
      </c>
      <c r="L1098" s="149">
        <v>1102442.98</v>
      </c>
      <c r="M1098" s="150">
        <v>65842.98</v>
      </c>
      <c r="N1098" s="154">
        <v>1168285.96</v>
      </c>
      <c r="O1098" s="155">
        <v>0.48</v>
      </c>
    </row>
    <row r="1099" spans="1:15" x14ac:dyDescent="0.2">
      <c r="A1099" s="153" t="s">
        <v>10</v>
      </c>
      <c r="B1099" s="146" t="s">
        <v>12</v>
      </c>
      <c r="C1099" s="147">
        <v>0</v>
      </c>
      <c r="D1099" s="148">
        <v>0</v>
      </c>
      <c r="E1099" s="148">
        <v>0</v>
      </c>
      <c r="F1099" s="148">
        <v>0</v>
      </c>
      <c r="G1099" s="148">
        <v>0</v>
      </c>
      <c r="H1099" s="148">
        <v>0</v>
      </c>
      <c r="I1099" s="148">
        <v>0</v>
      </c>
      <c r="J1099" s="148">
        <v>0</v>
      </c>
      <c r="K1099" s="148">
        <v>0</v>
      </c>
      <c r="L1099" s="149">
        <v>0</v>
      </c>
      <c r="M1099" s="150">
        <v>0</v>
      </c>
      <c r="N1099" s="154">
        <v>0</v>
      </c>
      <c r="O1099" s="155">
        <v>0</v>
      </c>
    </row>
    <row r="1100" spans="1:15" x14ac:dyDescent="0.2">
      <c r="A1100" s="153" t="s">
        <v>14</v>
      </c>
      <c r="B1100" s="146" t="s">
        <v>15</v>
      </c>
      <c r="C1100" s="147">
        <v>2</v>
      </c>
      <c r="D1100" s="148">
        <v>526.99800000000005</v>
      </c>
      <c r="E1100" s="148">
        <v>3604546</v>
      </c>
      <c r="F1100" s="148">
        <v>43589538.810630523</v>
      </c>
      <c r="G1100" s="148">
        <v>442.77199999999999</v>
      </c>
      <c r="H1100" s="148">
        <v>2968649</v>
      </c>
      <c r="I1100" s="148">
        <v>35721753.04850442</v>
      </c>
      <c r="J1100" s="148">
        <v>0</v>
      </c>
      <c r="K1100" s="148">
        <v>19636.441808787324</v>
      </c>
      <c r="L1100" s="149">
        <v>704048.04</v>
      </c>
      <c r="M1100" s="150">
        <v>204859.58</v>
      </c>
      <c r="N1100" s="154">
        <v>908907.62</v>
      </c>
      <c r="O1100" s="155">
        <v>0.04</v>
      </c>
    </row>
    <row r="1101" spans="1:15" x14ac:dyDescent="0.2">
      <c r="A1101" s="153" t="s">
        <v>8</v>
      </c>
      <c r="B1101" s="146" t="s">
        <v>16</v>
      </c>
      <c r="C1101" s="147">
        <v>0</v>
      </c>
      <c r="D1101" s="148">
        <v>0</v>
      </c>
      <c r="E1101" s="148">
        <v>0</v>
      </c>
      <c r="F1101" s="148">
        <v>0</v>
      </c>
      <c r="G1101" s="148">
        <v>0</v>
      </c>
      <c r="H1101" s="148">
        <v>0</v>
      </c>
      <c r="I1101" s="148">
        <v>0</v>
      </c>
      <c r="J1101" s="148">
        <v>0</v>
      </c>
      <c r="K1101" s="148">
        <v>0</v>
      </c>
      <c r="L1101" s="149">
        <v>0</v>
      </c>
      <c r="M1101" s="150">
        <v>0</v>
      </c>
      <c r="N1101" s="154">
        <v>0</v>
      </c>
      <c r="O1101" s="155">
        <v>0</v>
      </c>
    </row>
    <row r="1102" spans="1:15" x14ac:dyDescent="0.2">
      <c r="A1102" s="153" t="s">
        <v>8</v>
      </c>
      <c r="B1102" s="146" t="s">
        <v>87</v>
      </c>
      <c r="C1102" s="147">
        <v>0</v>
      </c>
      <c r="D1102" s="148">
        <v>0</v>
      </c>
      <c r="E1102" s="148">
        <v>0</v>
      </c>
      <c r="F1102" s="148">
        <v>0</v>
      </c>
      <c r="G1102" s="148">
        <v>0</v>
      </c>
      <c r="H1102" s="148">
        <v>0</v>
      </c>
      <c r="I1102" s="148">
        <v>0</v>
      </c>
      <c r="J1102" s="148">
        <v>0</v>
      </c>
      <c r="K1102" s="148">
        <v>0</v>
      </c>
      <c r="L1102" s="149">
        <v>0</v>
      </c>
      <c r="M1102" s="150">
        <v>0</v>
      </c>
      <c r="N1102" s="154">
        <v>0</v>
      </c>
      <c r="O1102" s="155">
        <v>0</v>
      </c>
    </row>
    <row r="1103" spans="1:15" x14ac:dyDescent="0.2">
      <c r="A1103" s="153" t="s">
        <v>8</v>
      </c>
      <c r="B1103" s="146" t="s">
        <v>17</v>
      </c>
      <c r="C1103" s="147">
        <v>0</v>
      </c>
      <c r="D1103" s="148">
        <v>0</v>
      </c>
      <c r="E1103" s="148">
        <v>0</v>
      </c>
      <c r="F1103" s="148">
        <v>0</v>
      </c>
      <c r="G1103" s="148">
        <v>0</v>
      </c>
      <c r="H1103" s="148">
        <v>0</v>
      </c>
      <c r="I1103" s="148">
        <v>0</v>
      </c>
      <c r="J1103" s="148">
        <v>0</v>
      </c>
      <c r="K1103" s="148">
        <v>0</v>
      </c>
      <c r="L1103" s="149">
        <v>0</v>
      </c>
      <c r="M1103" s="150">
        <v>0</v>
      </c>
      <c r="N1103" s="154">
        <v>0</v>
      </c>
      <c r="O1103" s="155">
        <v>0</v>
      </c>
    </row>
    <row r="1104" spans="1:15" x14ac:dyDescent="0.2">
      <c r="A1104" s="153" t="s">
        <v>18</v>
      </c>
      <c r="B1104" s="146" t="s">
        <v>19</v>
      </c>
      <c r="C1104" s="147">
        <v>0</v>
      </c>
      <c r="D1104" s="148">
        <v>0</v>
      </c>
      <c r="E1104" s="148">
        <v>0</v>
      </c>
      <c r="F1104" s="148">
        <v>0</v>
      </c>
      <c r="G1104" s="148">
        <v>0</v>
      </c>
      <c r="H1104" s="148">
        <v>0</v>
      </c>
      <c r="I1104" s="148">
        <v>0</v>
      </c>
      <c r="J1104" s="148">
        <v>0</v>
      </c>
      <c r="K1104" s="148">
        <v>0</v>
      </c>
      <c r="L1104" s="149">
        <v>0</v>
      </c>
      <c r="M1104" s="150">
        <v>0</v>
      </c>
      <c r="N1104" s="154">
        <v>0</v>
      </c>
      <c r="O1104" s="155">
        <v>0</v>
      </c>
    </row>
    <row r="1105" spans="1:15" x14ac:dyDescent="0.2">
      <c r="A1105" s="153" t="s">
        <v>10</v>
      </c>
      <c r="B1105" s="146" t="s">
        <v>13</v>
      </c>
      <c r="C1105" s="147">
        <v>3295</v>
      </c>
      <c r="D1105" s="148">
        <v>3.2950000000000004</v>
      </c>
      <c r="E1105" s="148">
        <v>2792.6000000000004</v>
      </c>
      <c r="F1105" s="148">
        <v>27926</v>
      </c>
      <c r="G1105" s="148">
        <v>0.9226000000000002</v>
      </c>
      <c r="H1105" s="148">
        <v>781.92800000000011</v>
      </c>
      <c r="I1105" s="148">
        <v>7819.2800000000007</v>
      </c>
      <c r="J1105" s="148">
        <v>0</v>
      </c>
      <c r="K1105" s="148">
        <v>4.351019043088864</v>
      </c>
      <c r="L1105" s="149">
        <v>6000.1</v>
      </c>
      <c r="M1105" s="150">
        <v>112.06</v>
      </c>
      <c r="N1105" s="154">
        <v>6112.16</v>
      </c>
      <c r="O1105" s="155">
        <v>1.01</v>
      </c>
    </row>
    <row r="1106" spans="1:15" x14ac:dyDescent="0.2">
      <c r="A1106" s="153" t="s">
        <v>33</v>
      </c>
      <c r="B1106" s="146" t="s">
        <v>136</v>
      </c>
      <c r="C1106" s="147">
        <v>0</v>
      </c>
      <c r="D1106" s="148">
        <v>0</v>
      </c>
      <c r="E1106" s="148">
        <v>0</v>
      </c>
      <c r="F1106" s="148">
        <v>0</v>
      </c>
      <c r="G1106" s="148">
        <v>0</v>
      </c>
      <c r="H1106" s="148">
        <v>0</v>
      </c>
      <c r="I1106" s="148">
        <v>0</v>
      </c>
      <c r="J1106" s="148">
        <v>0</v>
      </c>
      <c r="K1106" s="148">
        <v>0</v>
      </c>
      <c r="L1106" s="149">
        <v>0</v>
      </c>
      <c r="M1106" s="150">
        <v>0</v>
      </c>
      <c r="N1106" s="154">
        <v>0</v>
      </c>
      <c r="O1106" s="155">
        <v>0</v>
      </c>
    </row>
    <row r="1107" spans="1:15" x14ac:dyDescent="0.2">
      <c r="A1107" s="156" t="s">
        <v>130</v>
      </c>
      <c r="B1107" s="146" t="s">
        <v>130</v>
      </c>
      <c r="C1107" s="147">
        <v>0</v>
      </c>
      <c r="D1107" s="148">
        <v>0</v>
      </c>
      <c r="E1107" s="148">
        <v>0</v>
      </c>
      <c r="F1107" s="148">
        <v>0</v>
      </c>
      <c r="G1107" s="148">
        <v>0</v>
      </c>
      <c r="H1107" s="148">
        <v>0</v>
      </c>
      <c r="I1107" s="148">
        <v>0</v>
      </c>
      <c r="J1107" s="148">
        <v>0</v>
      </c>
      <c r="K1107" s="148">
        <v>0</v>
      </c>
      <c r="L1107" s="149">
        <v>0</v>
      </c>
      <c r="M1107" s="150">
        <v>0</v>
      </c>
      <c r="N1107" s="154">
        <v>0</v>
      </c>
      <c r="O1107" s="155">
        <v>0</v>
      </c>
    </row>
    <row r="1108" spans="1:15" x14ac:dyDescent="0.2">
      <c r="A1108" s="156" t="s">
        <v>131</v>
      </c>
      <c r="B1108" s="146" t="s">
        <v>131</v>
      </c>
      <c r="C1108" s="147">
        <v>0</v>
      </c>
      <c r="D1108" s="148">
        <v>0</v>
      </c>
      <c r="E1108" s="148">
        <v>0</v>
      </c>
      <c r="F1108" s="148">
        <v>0</v>
      </c>
      <c r="G1108" s="148">
        <v>0</v>
      </c>
      <c r="H1108" s="148">
        <v>0</v>
      </c>
      <c r="I1108" s="148">
        <v>0</v>
      </c>
      <c r="J1108" s="148">
        <v>0</v>
      </c>
      <c r="K1108" s="148">
        <v>0</v>
      </c>
      <c r="L1108" s="149">
        <v>0</v>
      </c>
      <c r="M1108" s="150">
        <v>0</v>
      </c>
      <c r="N1108" s="154">
        <v>0</v>
      </c>
      <c r="O1108" s="155">
        <v>0</v>
      </c>
    </row>
    <row r="1109" spans="1:15" x14ac:dyDescent="0.2">
      <c r="A1109" s="153" t="s">
        <v>32</v>
      </c>
      <c r="B1109" s="146" t="s">
        <v>32</v>
      </c>
      <c r="C1109" s="147">
        <v>0</v>
      </c>
      <c r="D1109" s="148">
        <v>0</v>
      </c>
      <c r="E1109" s="148">
        <v>0</v>
      </c>
      <c r="F1109" s="148">
        <v>0</v>
      </c>
      <c r="G1109" s="148">
        <v>0</v>
      </c>
      <c r="H1109" s="148">
        <v>0</v>
      </c>
      <c r="I1109" s="148">
        <v>0</v>
      </c>
      <c r="J1109" s="148">
        <v>0</v>
      </c>
      <c r="K1109" s="148">
        <v>0</v>
      </c>
      <c r="L1109" s="149">
        <v>0</v>
      </c>
      <c r="M1109" s="150">
        <v>0</v>
      </c>
      <c r="N1109" s="154">
        <v>0</v>
      </c>
      <c r="O1109" s="155">
        <v>0</v>
      </c>
    </row>
    <row r="1110" spans="1:15" x14ac:dyDescent="0.2">
      <c r="A1110" s="157" t="s">
        <v>40</v>
      </c>
      <c r="B1110" s="158"/>
      <c r="C1110" s="159">
        <v>482922.6</v>
      </c>
      <c r="D1110" s="160">
        <v>1507.4763000000003</v>
      </c>
      <c r="E1110" s="160">
        <v>4546566.0460000001</v>
      </c>
      <c r="F1110" s="160">
        <v>57909752.889179215</v>
      </c>
      <c r="G1110" s="160">
        <v>1151.331825</v>
      </c>
      <c r="H1110" s="160">
        <v>3477713.8748999997</v>
      </c>
      <c r="I1110" s="160">
        <v>42921381.534343377</v>
      </c>
      <c r="J1110" s="160">
        <v>0</v>
      </c>
      <c r="K1110" s="161">
        <v>24065.091821884969</v>
      </c>
      <c r="L1110" s="162">
        <v>2626720.6</v>
      </c>
      <c r="M1110" s="162">
        <v>389847</v>
      </c>
      <c r="N1110" s="163">
        <v>3016567.6</v>
      </c>
      <c r="O1110" s="164">
        <v>0.09</v>
      </c>
    </row>
    <row r="1111" spans="1:15" x14ac:dyDescent="0.2">
      <c r="A1111" s="165"/>
      <c r="B1111" s="165"/>
      <c r="C1111" s="166"/>
      <c r="D1111" s="166"/>
      <c r="E1111" s="166"/>
      <c r="F1111" s="166"/>
      <c r="G1111" s="166"/>
      <c r="H1111" s="166"/>
      <c r="I1111" s="166"/>
      <c r="J1111" s="166"/>
      <c r="K1111" s="166"/>
      <c r="L1111" s="167"/>
      <c r="M1111" s="167"/>
      <c r="N1111" s="167"/>
      <c r="O1111" s="168"/>
    </row>
    <row r="1112" spans="1:15" x14ac:dyDescent="0.2">
      <c r="A1112" s="157" t="s">
        <v>129</v>
      </c>
      <c r="B1112" s="158" t="s">
        <v>129</v>
      </c>
      <c r="C1112" s="159">
        <v>0</v>
      </c>
      <c r="D1112" s="160">
        <v>0</v>
      </c>
      <c r="E1112" s="160">
        <v>0</v>
      </c>
      <c r="F1112" s="160">
        <v>0</v>
      </c>
      <c r="G1112" s="160">
        <v>0</v>
      </c>
      <c r="H1112" s="160">
        <v>0</v>
      </c>
      <c r="I1112" s="160">
        <v>0</v>
      </c>
      <c r="J1112" s="160">
        <v>0</v>
      </c>
      <c r="K1112" s="161">
        <v>0</v>
      </c>
      <c r="L1112" s="162">
        <v>0</v>
      </c>
      <c r="M1112" s="169">
        <v>0</v>
      </c>
      <c r="N1112" s="163">
        <v>0</v>
      </c>
      <c r="O1112" s="170"/>
    </row>
    <row r="1113" spans="1:15" x14ac:dyDescent="0.2">
      <c r="A1113" s="157" t="s">
        <v>41</v>
      </c>
      <c r="B1113" s="158" t="s">
        <v>41</v>
      </c>
      <c r="C1113" s="159">
        <v>0</v>
      </c>
      <c r="D1113" s="160">
        <v>0</v>
      </c>
      <c r="E1113" s="160">
        <v>0</v>
      </c>
      <c r="F1113" s="160">
        <v>0</v>
      </c>
      <c r="G1113" s="160">
        <v>0</v>
      </c>
      <c r="H1113" s="160">
        <v>0</v>
      </c>
      <c r="I1113" s="160">
        <v>0</v>
      </c>
      <c r="J1113" s="160">
        <v>0</v>
      </c>
      <c r="K1113" s="161">
        <v>0</v>
      </c>
      <c r="L1113" s="162">
        <v>0</v>
      </c>
      <c r="M1113" s="169">
        <v>0</v>
      </c>
      <c r="N1113" s="163">
        <v>0</v>
      </c>
      <c r="O1113" s="170"/>
    </row>
    <row r="1114" spans="1:15" x14ac:dyDescent="0.2">
      <c r="A1114" s="157" t="s">
        <v>126</v>
      </c>
      <c r="B1114" s="158" t="s">
        <v>127</v>
      </c>
      <c r="C1114" s="159">
        <v>0</v>
      </c>
      <c r="D1114" s="160">
        <v>0</v>
      </c>
      <c r="E1114" s="160">
        <v>0</v>
      </c>
      <c r="F1114" s="160">
        <v>0</v>
      </c>
      <c r="G1114" s="160">
        <v>0</v>
      </c>
      <c r="H1114" s="160">
        <v>0</v>
      </c>
      <c r="I1114" s="160">
        <v>0</v>
      </c>
      <c r="J1114" s="160">
        <v>0</v>
      </c>
      <c r="K1114" s="161">
        <v>0</v>
      </c>
      <c r="L1114" s="162">
        <v>0</v>
      </c>
      <c r="M1114" s="169">
        <v>0</v>
      </c>
      <c r="N1114" s="163">
        <v>0</v>
      </c>
      <c r="O1114" s="170"/>
    </row>
    <row r="1115" spans="1:15" x14ac:dyDescent="0.2">
      <c r="A1115" s="170"/>
      <c r="B1115" s="170"/>
      <c r="C1115" s="170"/>
      <c r="D1115" s="170"/>
      <c r="E1115" s="170"/>
      <c r="F1115" s="170"/>
      <c r="G1115" s="170"/>
      <c r="H1115" s="170"/>
      <c r="I1115" s="170"/>
      <c r="J1115" s="170"/>
      <c r="K1115" s="170"/>
      <c r="L1115" s="171"/>
      <c r="M1115" s="171"/>
      <c r="N1115" s="171"/>
      <c r="O1115" s="170"/>
    </row>
    <row r="1116" spans="1:15" x14ac:dyDescent="0.2">
      <c r="A1116" s="157" t="s">
        <v>42</v>
      </c>
      <c r="B1116" s="158"/>
      <c r="C1116" s="159">
        <v>482922.6</v>
      </c>
      <c r="D1116" s="160">
        <v>1507.4763000000003</v>
      </c>
      <c r="E1116" s="160">
        <v>4546566.0460000001</v>
      </c>
      <c r="F1116" s="160">
        <v>57909752.889179215</v>
      </c>
      <c r="G1116" s="160">
        <v>1151.331825</v>
      </c>
      <c r="H1116" s="160">
        <v>3477713.8748999997</v>
      </c>
      <c r="I1116" s="160">
        <v>42921381.534343377</v>
      </c>
      <c r="J1116" s="160">
        <v>0</v>
      </c>
      <c r="K1116" s="161">
        <v>24065.091821884969</v>
      </c>
      <c r="L1116" s="162">
        <v>2626720.6</v>
      </c>
      <c r="M1116" s="169">
        <v>389847</v>
      </c>
      <c r="N1116" s="163">
        <v>3016567.6</v>
      </c>
      <c r="O1116" s="170"/>
    </row>
    <row r="1117" spans="1:15" x14ac:dyDescent="0.2">
      <c r="A1117" s="172"/>
      <c r="B1117" s="170"/>
      <c r="C1117" s="170"/>
      <c r="D1117" s="170"/>
      <c r="E1117" s="170"/>
      <c r="F1117" s="170"/>
      <c r="G1117" s="170"/>
      <c r="H1117" s="170"/>
      <c r="I1117" s="170"/>
      <c r="J1117" s="170"/>
      <c r="K1117" s="170"/>
      <c r="L1117" s="170"/>
      <c r="M1117" s="170"/>
      <c r="N1117" s="170"/>
      <c r="O1117" s="170"/>
    </row>
    <row r="1118" spans="1:15" x14ac:dyDescent="0.2">
      <c r="A1118" s="173" t="s">
        <v>85</v>
      </c>
      <c r="B1118" s="174" t="s">
        <v>84</v>
      </c>
      <c r="C1118" s="175">
        <v>1.7471154578340129</v>
      </c>
      <c r="D1118" s="176"/>
      <c r="E1118" s="170"/>
      <c r="F1118" s="170"/>
      <c r="G1118" s="170"/>
      <c r="H1118" s="170"/>
      <c r="I1118" s="170"/>
      <c r="J1118" s="170"/>
      <c r="K1118" s="170"/>
      <c r="L1118" s="170"/>
      <c r="M1118" s="170"/>
      <c r="N1118" s="170"/>
      <c r="O1118" s="170"/>
    </row>
    <row r="1119" spans="1:15" x14ac:dyDescent="0.2">
      <c r="A1119" s="177"/>
      <c r="B1119" s="178" t="s">
        <v>76</v>
      </c>
      <c r="C1119" s="179">
        <v>1.9777249058566617</v>
      </c>
      <c r="D1119" s="176"/>
      <c r="E1119" s="170"/>
      <c r="F1119" s="170"/>
      <c r="G1119" s="170"/>
      <c r="H1119" s="170"/>
      <c r="I1119" s="170"/>
      <c r="J1119" s="170"/>
      <c r="K1119" s="170"/>
      <c r="L1119" s="170"/>
      <c r="M1119" s="170"/>
      <c r="N1119" s="170"/>
      <c r="O1119" s="170"/>
    </row>
    <row r="1120" spans="1:15" x14ac:dyDescent="0.2">
      <c r="A1120" s="180" t="s">
        <v>132</v>
      </c>
      <c r="B1120" s="170"/>
      <c r="C1120" s="170"/>
      <c r="D1120" s="170"/>
      <c r="E1120" s="170"/>
      <c r="F1120" s="170"/>
      <c r="G1120" s="170"/>
      <c r="H1120" s="170"/>
      <c r="I1120" s="170"/>
      <c r="J1120" s="170"/>
      <c r="K1120" s="170"/>
      <c r="L1120" s="170"/>
      <c r="M1120" s="170"/>
      <c r="N1120" s="170"/>
      <c r="O1120" s="170"/>
    </row>
    <row r="1121" spans="1:15" x14ac:dyDescent="0.2">
      <c r="A1121" s="379" t="s">
        <v>48</v>
      </c>
      <c r="B1121" s="374"/>
      <c r="C1121" s="397" t="s">
        <v>36</v>
      </c>
      <c r="D1121" s="398"/>
      <c r="E1121" s="398"/>
      <c r="F1121" s="398"/>
      <c r="G1121" s="398"/>
      <c r="H1121" s="398"/>
      <c r="I1121" s="398"/>
      <c r="J1121" s="398"/>
      <c r="K1121" s="379"/>
      <c r="L1121" s="399" t="s">
        <v>0</v>
      </c>
      <c r="M1121" s="400"/>
      <c r="N1121" s="400"/>
      <c r="O1121" s="400"/>
    </row>
    <row r="1122" spans="1:15" ht="51" x14ac:dyDescent="0.2">
      <c r="A1122" s="376" t="s">
        <v>37</v>
      </c>
      <c r="B1122" s="376" t="s">
        <v>1</v>
      </c>
      <c r="C1122" s="376" t="s">
        <v>38</v>
      </c>
      <c r="D1122" s="377" t="s">
        <v>98</v>
      </c>
      <c r="E1122" s="377" t="s">
        <v>91</v>
      </c>
      <c r="F1122" s="377" t="s">
        <v>92</v>
      </c>
      <c r="G1122" s="377" t="s">
        <v>93</v>
      </c>
      <c r="H1122" s="377" t="s">
        <v>94</v>
      </c>
      <c r="I1122" s="377" t="s">
        <v>95</v>
      </c>
      <c r="J1122" s="377" t="s">
        <v>96</v>
      </c>
      <c r="K1122" s="377" t="s">
        <v>43</v>
      </c>
      <c r="L1122" s="376" t="s">
        <v>5</v>
      </c>
      <c r="M1122" s="287" t="s">
        <v>6</v>
      </c>
      <c r="N1122" s="378" t="s">
        <v>7</v>
      </c>
      <c r="O1122" s="378" t="s">
        <v>82</v>
      </c>
    </row>
    <row r="1123" spans="1:15" x14ac:dyDescent="0.2">
      <c r="A1123" s="145" t="s">
        <v>20</v>
      </c>
      <c r="B1123" s="146" t="s">
        <v>21</v>
      </c>
      <c r="C1123" s="147">
        <v>667</v>
      </c>
      <c r="D1123" s="148">
        <v>106.053</v>
      </c>
      <c r="E1123" s="148">
        <v>41354</v>
      </c>
      <c r="F1123" s="148">
        <v>496248</v>
      </c>
      <c r="G1123" s="148">
        <v>100.75035</v>
      </c>
      <c r="H1123" s="148">
        <v>39286.299999999996</v>
      </c>
      <c r="I1123" s="148">
        <v>471435.6</v>
      </c>
      <c r="J1123" s="148">
        <v>0</v>
      </c>
      <c r="K1123" s="148">
        <v>280.65947609068371</v>
      </c>
      <c r="L1123" s="149">
        <v>32925</v>
      </c>
      <c r="M1123" s="150">
        <v>798.54</v>
      </c>
      <c r="N1123" s="151">
        <v>33723.54</v>
      </c>
      <c r="O1123" s="152">
        <v>0.1</v>
      </c>
    </row>
    <row r="1124" spans="1:15" x14ac:dyDescent="0.2">
      <c r="A1124" s="153" t="s">
        <v>123</v>
      </c>
      <c r="B1124" s="146" t="s">
        <v>124</v>
      </c>
      <c r="C1124" s="147">
        <v>0</v>
      </c>
      <c r="D1124" s="148">
        <v>0</v>
      </c>
      <c r="E1124" s="148">
        <v>0</v>
      </c>
      <c r="F1124" s="148">
        <v>0</v>
      </c>
      <c r="G1124" s="148">
        <v>0</v>
      </c>
      <c r="H1124" s="148">
        <v>0</v>
      </c>
      <c r="I1124" s="148">
        <v>0</v>
      </c>
      <c r="J1124" s="148">
        <v>0</v>
      </c>
      <c r="K1124" s="148">
        <v>0</v>
      </c>
      <c r="L1124" s="149">
        <v>0</v>
      </c>
      <c r="M1124" s="150">
        <v>0</v>
      </c>
      <c r="N1124" s="154">
        <v>0</v>
      </c>
      <c r="O1124" s="155">
        <v>0</v>
      </c>
    </row>
    <row r="1125" spans="1:15" x14ac:dyDescent="0.2">
      <c r="A1125" s="153" t="s">
        <v>39</v>
      </c>
      <c r="B1125" s="146" t="s">
        <v>44</v>
      </c>
      <c r="C1125" s="147">
        <v>32045</v>
      </c>
      <c r="D1125" s="148">
        <v>9.4379999999999988</v>
      </c>
      <c r="E1125" s="148">
        <v>477955.18001000001</v>
      </c>
      <c r="F1125" s="148">
        <v>5335895.7401299998</v>
      </c>
      <c r="G1125" s="148">
        <v>8.4941999999999993</v>
      </c>
      <c r="H1125" s="148">
        <v>458164.96100949997</v>
      </c>
      <c r="I1125" s="148">
        <v>5151897.0531234993</v>
      </c>
      <c r="J1125" s="148">
        <v>0</v>
      </c>
      <c r="K1125" s="148">
        <v>3067.0758165119028</v>
      </c>
      <c r="L1125" s="149">
        <v>331899.23</v>
      </c>
      <c r="M1125" s="150">
        <v>8694.23</v>
      </c>
      <c r="N1125" s="154">
        <v>340593.46</v>
      </c>
      <c r="O1125" s="155">
        <v>0.09</v>
      </c>
    </row>
    <row r="1126" spans="1:15" x14ac:dyDescent="0.2">
      <c r="A1126" s="153" t="s">
        <v>10</v>
      </c>
      <c r="B1126" s="146" t="s">
        <v>25</v>
      </c>
      <c r="C1126" s="147">
        <v>16755</v>
      </c>
      <c r="D1126" s="148">
        <v>1341.6095</v>
      </c>
      <c r="E1126" s="148">
        <v>3503120.2265400002</v>
      </c>
      <c r="F1126" s="148">
        <v>95656248.721599996</v>
      </c>
      <c r="G1126" s="148">
        <v>1081.0267749999998</v>
      </c>
      <c r="H1126" s="148">
        <v>2609230.7777130003</v>
      </c>
      <c r="I1126" s="148">
        <v>69178396.623019978</v>
      </c>
      <c r="J1126" s="148">
        <v>0</v>
      </c>
      <c r="K1126" s="148">
        <v>44631.982389585275</v>
      </c>
      <c r="L1126" s="149">
        <v>706199.47</v>
      </c>
      <c r="M1126" s="150">
        <v>189181.53</v>
      </c>
      <c r="N1126" s="154">
        <v>895381</v>
      </c>
      <c r="O1126" s="155">
        <v>0.02</v>
      </c>
    </row>
    <row r="1127" spans="1:15" x14ac:dyDescent="0.2">
      <c r="A1127" s="153" t="s">
        <v>20</v>
      </c>
      <c r="B1127" s="146" t="s">
        <v>22</v>
      </c>
      <c r="C1127" s="147">
        <v>574</v>
      </c>
      <c r="D1127" s="148">
        <v>60.269999999999996</v>
      </c>
      <c r="E1127" s="148">
        <v>17621.8</v>
      </c>
      <c r="F1127" s="148">
        <v>193839.8</v>
      </c>
      <c r="G1127" s="148">
        <v>57.256499999999996</v>
      </c>
      <c r="H1127" s="148">
        <v>16740.71</v>
      </c>
      <c r="I1127" s="148">
        <v>184147.80999999997</v>
      </c>
      <c r="J1127" s="148">
        <v>0</v>
      </c>
      <c r="K1127" s="148">
        <v>109.21535422174799</v>
      </c>
      <c r="L1127" s="149">
        <v>28700</v>
      </c>
      <c r="M1127" s="150">
        <v>297.44</v>
      </c>
      <c r="N1127" s="154">
        <v>28997.439999999999</v>
      </c>
      <c r="O1127" s="155">
        <v>0.21</v>
      </c>
    </row>
    <row r="1128" spans="1:15" x14ac:dyDescent="0.2">
      <c r="A1128" s="153" t="s">
        <v>23</v>
      </c>
      <c r="B1128" s="146" t="s">
        <v>24</v>
      </c>
      <c r="C1128" s="147">
        <v>55</v>
      </c>
      <c r="D1128" s="148">
        <v>0</v>
      </c>
      <c r="E1128" s="148">
        <v>25252</v>
      </c>
      <c r="F1128" s="148">
        <v>75756</v>
      </c>
      <c r="G1128" s="148">
        <v>0</v>
      </c>
      <c r="H1128" s="148">
        <v>25252</v>
      </c>
      <c r="I1128" s="148">
        <v>75756</v>
      </c>
      <c r="J1128" s="148">
        <v>0</v>
      </c>
      <c r="K1128" s="148">
        <v>42.758618389170238</v>
      </c>
      <c r="L1128" s="149">
        <v>5204</v>
      </c>
      <c r="M1128" s="150">
        <v>125.42</v>
      </c>
      <c r="N1128" s="154">
        <v>5329.42</v>
      </c>
      <c r="O1128" s="155">
        <v>0.08</v>
      </c>
    </row>
    <row r="1129" spans="1:15" x14ac:dyDescent="0.2">
      <c r="A1129" s="153" t="s">
        <v>10</v>
      </c>
      <c r="B1129" s="146" t="s">
        <v>26</v>
      </c>
      <c r="C1129" s="147">
        <v>0</v>
      </c>
      <c r="D1129" s="148">
        <v>0</v>
      </c>
      <c r="E1129" s="148">
        <v>0</v>
      </c>
      <c r="F1129" s="148">
        <v>0</v>
      </c>
      <c r="G1129" s="148">
        <v>0</v>
      </c>
      <c r="H1129" s="148">
        <v>0</v>
      </c>
      <c r="I1129" s="148">
        <v>0</v>
      </c>
      <c r="J1129" s="148">
        <v>0</v>
      </c>
      <c r="K1129" s="148">
        <v>0</v>
      </c>
      <c r="L1129" s="149">
        <v>0</v>
      </c>
      <c r="M1129" s="150">
        <v>0</v>
      </c>
      <c r="N1129" s="154">
        <v>0</v>
      </c>
      <c r="O1129" s="155">
        <v>0</v>
      </c>
    </row>
    <row r="1130" spans="1:15" x14ac:dyDescent="0.2">
      <c r="A1130" s="153" t="s">
        <v>14</v>
      </c>
      <c r="B1130" s="146" t="s">
        <v>28</v>
      </c>
      <c r="C1130" s="147">
        <v>75979</v>
      </c>
      <c r="D1130" s="148">
        <v>2476.3420000000001</v>
      </c>
      <c r="E1130" s="148">
        <v>2616613</v>
      </c>
      <c r="F1130" s="148">
        <v>39245139</v>
      </c>
      <c r="G1130" s="148">
        <v>1991.0167999999999</v>
      </c>
      <c r="H1130" s="148">
        <v>2148849.6</v>
      </c>
      <c r="I1130" s="148">
        <v>32228688</v>
      </c>
      <c r="J1130" s="148">
        <v>0</v>
      </c>
      <c r="K1130" s="148">
        <v>18280.462870982283</v>
      </c>
      <c r="L1130" s="149">
        <v>343520</v>
      </c>
      <c r="M1130" s="150">
        <v>46389.99</v>
      </c>
      <c r="N1130" s="154">
        <v>389909.99</v>
      </c>
      <c r="O1130" s="155">
        <v>0.02</v>
      </c>
    </row>
    <row r="1131" spans="1:15" x14ac:dyDescent="0.2">
      <c r="A1131" s="153" t="s">
        <v>29</v>
      </c>
      <c r="B1131" s="146" t="s">
        <v>30</v>
      </c>
      <c r="C1131" s="147">
        <v>177</v>
      </c>
      <c r="D1131" s="148">
        <v>6.0180000000000007</v>
      </c>
      <c r="E1131" s="148">
        <v>184977</v>
      </c>
      <c r="F1131" s="148">
        <v>1849770</v>
      </c>
      <c r="G1131" s="148">
        <v>5.4774000000000012</v>
      </c>
      <c r="H1131" s="148">
        <v>179873.1</v>
      </c>
      <c r="I1131" s="148">
        <v>1798731</v>
      </c>
      <c r="J1131" s="148">
        <v>0</v>
      </c>
      <c r="K1131" s="148">
        <v>1074.2669290199583</v>
      </c>
      <c r="L1131" s="149">
        <v>68145.600000000006</v>
      </c>
      <c r="M1131" s="150">
        <v>3339.01</v>
      </c>
      <c r="N1131" s="154">
        <v>71484.61</v>
      </c>
      <c r="O1131" s="155">
        <v>0.05</v>
      </c>
    </row>
    <row r="1132" spans="1:15" x14ac:dyDescent="0.2">
      <c r="A1132" s="153" t="s">
        <v>18</v>
      </c>
      <c r="B1132" s="146" t="s">
        <v>31</v>
      </c>
      <c r="C1132" s="147">
        <v>2371</v>
      </c>
      <c r="D1132" s="148">
        <v>243.09700000000001</v>
      </c>
      <c r="E1132" s="148">
        <v>1148242</v>
      </c>
      <c r="F1132" s="148">
        <v>6817373</v>
      </c>
      <c r="G1132" s="148">
        <v>225.16535000000002</v>
      </c>
      <c r="H1132" s="148">
        <v>1063970.8500000001</v>
      </c>
      <c r="I1132" s="148">
        <v>6344149.5</v>
      </c>
      <c r="J1132" s="148">
        <v>0</v>
      </c>
      <c r="K1132" s="148">
        <v>3580.7997712965994</v>
      </c>
      <c r="L1132" s="149">
        <v>204877.15</v>
      </c>
      <c r="M1132" s="150">
        <v>10255.73</v>
      </c>
      <c r="N1132" s="154">
        <v>215132.88</v>
      </c>
      <c r="O1132" s="155">
        <v>0.04</v>
      </c>
    </row>
    <row r="1133" spans="1:15" x14ac:dyDescent="0.2">
      <c r="A1133" s="153" t="s">
        <v>10</v>
      </c>
      <c r="B1133" s="146" t="s">
        <v>27</v>
      </c>
      <c r="C1133" s="147">
        <v>524.61705000000006</v>
      </c>
      <c r="D1133" s="148">
        <v>140.73622055000004</v>
      </c>
      <c r="E1133" s="148">
        <v>183525.10215000002</v>
      </c>
      <c r="F1133" s="148">
        <v>3528415.2309999997</v>
      </c>
      <c r="G1133" s="148">
        <v>126.66259849500001</v>
      </c>
      <c r="H1133" s="148">
        <v>165172.59193500003</v>
      </c>
      <c r="I1133" s="148">
        <v>3175573.7078999998</v>
      </c>
      <c r="J1133" s="148">
        <v>0</v>
      </c>
      <c r="K1133" s="148">
        <v>1890.5124117622088</v>
      </c>
      <c r="L1133" s="149">
        <v>50651.89</v>
      </c>
      <c r="M1133" s="150">
        <v>5014.8500000000004</v>
      </c>
      <c r="N1133" s="154">
        <v>55666.74</v>
      </c>
      <c r="O1133" s="155">
        <v>0.03</v>
      </c>
    </row>
    <row r="1134" spans="1:15" x14ac:dyDescent="0.2">
      <c r="A1134" s="153" t="s">
        <v>33</v>
      </c>
      <c r="B1134" s="146" t="s">
        <v>34</v>
      </c>
      <c r="C1134" s="147">
        <v>1</v>
      </c>
      <c r="D1134" s="148">
        <v>3.4000000000000002E-2</v>
      </c>
      <c r="E1134" s="148">
        <v>356</v>
      </c>
      <c r="F1134" s="148">
        <v>4628</v>
      </c>
      <c r="G1134" s="148">
        <v>3.0600000000000002E-2</v>
      </c>
      <c r="H1134" s="148">
        <v>320.40000000000003</v>
      </c>
      <c r="I1134" s="148">
        <v>4165.2</v>
      </c>
      <c r="J1134" s="148">
        <v>0</v>
      </c>
      <c r="K1134" s="148">
        <v>2.3927241811954993</v>
      </c>
      <c r="L1134" s="149">
        <v>50</v>
      </c>
      <c r="M1134" s="150">
        <v>6.2</v>
      </c>
      <c r="N1134" s="154">
        <v>56.2</v>
      </c>
      <c r="O1134" s="155">
        <v>0.02</v>
      </c>
    </row>
    <row r="1135" spans="1:15" x14ac:dyDescent="0.2">
      <c r="A1135" s="153" t="s">
        <v>123</v>
      </c>
      <c r="B1135" s="146" t="s">
        <v>125</v>
      </c>
      <c r="C1135" s="147">
        <v>0</v>
      </c>
      <c r="D1135" s="148">
        <v>0</v>
      </c>
      <c r="E1135" s="148">
        <v>0</v>
      </c>
      <c r="F1135" s="148">
        <v>0</v>
      </c>
      <c r="G1135" s="148">
        <v>0</v>
      </c>
      <c r="H1135" s="148">
        <v>0</v>
      </c>
      <c r="I1135" s="148">
        <v>0</v>
      </c>
      <c r="J1135" s="148">
        <v>0</v>
      </c>
      <c r="K1135" s="148">
        <v>0</v>
      </c>
      <c r="L1135" s="149">
        <v>0</v>
      </c>
      <c r="M1135" s="150">
        <v>0</v>
      </c>
      <c r="N1135" s="154">
        <v>0</v>
      </c>
      <c r="O1135" s="155">
        <v>0</v>
      </c>
    </row>
    <row r="1136" spans="1:15" x14ac:dyDescent="0.2">
      <c r="A1136" s="153" t="s">
        <v>39</v>
      </c>
      <c r="B1136" s="146" t="s">
        <v>88</v>
      </c>
      <c r="C1136" s="147">
        <v>1359</v>
      </c>
      <c r="D1136" s="148">
        <v>248.66000000000003</v>
      </c>
      <c r="E1136" s="148">
        <v>3863100.45041</v>
      </c>
      <c r="F1136" s="148">
        <v>35506312.834460005</v>
      </c>
      <c r="G1136" s="148">
        <v>248.66000000000003</v>
      </c>
      <c r="H1136" s="148">
        <v>3863100.45041</v>
      </c>
      <c r="I1136" s="148">
        <v>35506312.834460005</v>
      </c>
      <c r="J1136" s="148">
        <v>0</v>
      </c>
      <c r="K1136" s="148">
        <v>21565.48354975069</v>
      </c>
      <c r="L1136" s="149">
        <v>1813544.96</v>
      </c>
      <c r="M1136" s="150">
        <v>73014.710000000006</v>
      </c>
      <c r="N1136" s="154">
        <v>1886559.67</v>
      </c>
      <c r="O1136" s="155">
        <v>7.0000000000000007E-2</v>
      </c>
    </row>
    <row r="1137" spans="1:15" x14ac:dyDescent="0.2">
      <c r="A1137" s="153" t="s">
        <v>8</v>
      </c>
      <c r="B1137" s="146" t="s">
        <v>9</v>
      </c>
      <c r="C1137" s="147">
        <v>0</v>
      </c>
      <c r="D1137" s="148">
        <v>0</v>
      </c>
      <c r="E1137" s="148">
        <v>0</v>
      </c>
      <c r="F1137" s="148">
        <v>0</v>
      </c>
      <c r="G1137" s="148">
        <v>0</v>
      </c>
      <c r="H1137" s="148">
        <v>0</v>
      </c>
      <c r="I1137" s="148">
        <v>0</v>
      </c>
      <c r="J1137" s="148">
        <v>0</v>
      </c>
      <c r="K1137" s="148">
        <v>0</v>
      </c>
      <c r="L1137" s="149">
        <v>0</v>
      </c>
      <c r="M1137" s="150">
        <v>0</v>
      </c>
      <c r="N1137" s="154">
        <v>0</v>
      </c>
      <c r="O1137" s="155">
        <v>0</v>
      </c>
    </row>
    <row r="1138" spans="1:15" x14ac:dyDescent="0.2">
      <c r="A1138" s="153" t="s">
        <v>10</v>
      </c>
      <c r="B1138" s="146" t="s">
        <v>11</v>
      </c>
      <c r="C1138" s="147">
        <v>1476.5</v>
      </c>
      <c r="D1138" s="148">
        <v>187.72499999999997</v>
      </c>
      <c r="E1138" s="148">
        <v>1091338.4518000002</v>
      </c>
      <c r="F1138" s="148">
        <v>18933087.627</v>
      </c>
      <c r="G1138" s="148">
        <v>187.72499999999997</v>
      </c>
      <c r="H1138" s="148">
        <v>1091338.4518000002</v>
      </c>
      <c r="I1138" s="148">
        <v>18933087.627</v>
      </c>
      <c r="J1138" s="148">
        <v>0</v>
      </c>
      <c r="K1138" s="148">
        <v>11990.469575188667</v>
      </c>
      <c r="L1138" s="149">
        <v>182649.09</v>
      </c>
      <c r="M1138" s="150">
        <v>38293.93</v>
      </c>
      <c r="N1138" s="154">
        <v>220943.02</v>
      </c>
      <c r="O1138" s="155">
        <v>0.02</v>
      </c>
    </row>
    <row r="1139" spans="1:15" x14ac:dyDescent="0.2">
      <c r="A1139" s="153" t="s">
        <v>10</v>
      </c>
      <c r="B1139" s="146" t="s">
        <v>12</v>
      </c>
      <c r="C1139" s="147">
        <v>0</v>
      </c>
      <c r="D1139" s="148">
        <v>0</v>
      </c>
      <c r="E1139" s="148">
        <v>0</v>
      </c>
      <c r="F1139" s="148">
        <v>0</v>
      </c>
      <c r="G1139" s="148">
        <v>0</v>
      </c>
      <c r="H1139" s="148">
        <v>0</v>
      </c>
      <c r="I1139" s="148">
        <v>0</v>
      </c>
      <c r="J1139" s="148">
        <v>0</v>
      </c>
      <c r="K1139" s="148">
        <v>0</v>
      </c>
      <c r="L1139" s="149">
        <v>0</v>
      </c>
      <c r="M1139" s="150">
        <v>0</v>
      </c>
      <c r="N1139" s="154">
        <v>0</v>
      </c>
      <c r="O1139" s="155">
        <v>0</v>
      </c>
    </row>
    <row r="1140" spans="1:15" x14ac:dyDescent="0.2">
      <c r="A1140" s="153" t="s">
        <v>14</v>
      </c>
      <c r="B1140" s="146" t="s">
        <v>15</v>
      </c>
      <c r="C1140" s="147">
        <v>88</v>
      </c>
      <c r="D1140" s="148">
        <v>17.600000000000001</v>
      </c>
      <c r="E1140" s="148">
        <v>7774808.5300000003</v>
      </c>
      <c r="F1140" s="148">
        <v>77748085.299999997</v>
      </c>
      <c r="G1140" s="148">
        <v>17.600000000000001</v>
      </c>
      <c r="H1140" s="148">
        <v>7774808.5300000003</v>
      </c>
      <c r="I1140" s="148">
        <v>77748085.299999997</v>
      </c>
      <c r="J1140" s="148">
        <v>0</v>
      </c>
      <c r="K1140" s="148">
        <v>46048.192112786979</v>
      </c>
      <c r="L1140" s="149">
        <v>1475748.4</v>
      </c>
      <c r="M1140" s="150">
        <v>139046.85999999999</v>
      </c>
      <c r="N1140" s="154">
        <v>1614795.26</v>
      </c>
      <c r="O1140" s="155">
        <v>0.03</v>
      </c>
    </row>
    <row r="1141" spans="1:15" x14ac:dyDescent="0.2">
      <c r="A1141" s="153" t="s">
        <v>8</v>
      </c>
      <c r="B1141" s="146" t="s">
        <v>16</v>
      </c>
      <c r="C1141" s="147">
        <v>0</v>
      </c>
      <c r="D1141" s="148">
        <v>0</v>
      </c>
      <c r="E1141" s="148">
        <v>0</v>
      </c>
      <c r="F1141" s="148">
        <v>0</v>
      </c>
      <c r="G1141" s="148">
        <v>0</v>
      </c>
      <c r="H1141" s="148">
        <v>0</v>
      </c>
      <c r="I1141" s="148">
        <v>0</v>
      </c>
      <c r="J1141" s="148">
        <v>0</v>
      </c>
      <c r="K1141" s="148">
        <v>0</v>
      </c>
      <c r="L1141" s="149">
        <v>0</v>
      </c>
      <c r="M1141" s="150">
        <v>0</v>
      </c>
      <c r="N1141" s="154">
        <v>0</v>
      </c>
      <c r="O1141" s="155">
        <v>0</v>
      </c>
    </row>
    <row r="1142" spans="1:15" x14ac:dyDescent="0.2">
      <c r="A1142" s="153" t="s">
        <v>8</v>
      </c>
      <c r="B1142" s="146" t="s">
        <v>87</v>
      </c>
      <c r="C1142" s="147">
        <v>0</v>
      </c>
      <c r="D1142" s="148">
        <v>0</v>
      </c>
      <c r="E1142" s="148">
        <v>0</v>
      </c>
      <c r="F1142" s="148">
        <v>0</v>
      </c>
      <c r="G1142" s="148">
        <v>0</v>
      </c>
      <c r="H1142" s="148">
        <v>0</v>
      </c>
      <c r="I1142" s="148">
        <v>0</v>
      </c>
      <c r="J1142" s="148">
        <v>0</v>
      </c>
      <c r="K1142" s="148">
        <v>0</v>
      </c>
      <c r="L1142" s="149">
        <v>0</v>
      </c>
      <c r="M1142" s="150">
        <v>0</v>
      </c>
      <c r="N1142" s="154">
        <v>0</v>
      </c>
      <c r="O1142" s="155">
        <v>0</v>
      </c>
    </row>
    <row r="1143" spans="1:15" x14ac:dyDescent="0.2">
      <c r="A1143" s="153" t="s">
        <v>8</v>
      </c>
      <c r="B1143" s="146" t="s">
        <v>17</v>
      </c>
      <c r="C1143" s="147">
        <v>0</v>
      </c>
      <c r="D1143" s="148">
        <v>0</v>
      </c>
      <c r="E1143" s="148">
        <v>0</v>
      </c>
      <c r="F1143" s="148">
        <v>0</v>
      </c>
      <c r="G1143" s="148">
        <v>0</v>
      </c>
      <c r="H1143" s="148">
        <v>0</v>
      </c>
      <c r="I1143" s="148">
        <v>0</v>
      </c>
      <c r="J1143" s="148">
        <v>0</v>
      </c>
      <c r="K1143" s="148">
        <v>0</v>
      </c>
      <c r="L1143" s="149">
        <v>0</v>
      </c>
      <c r="M1143" s="150">
        <v>0</v>
      </c>
      <c r="N1143" s="154">
        <v>0</v>
      </c>
      <c r="O1143" s="155">
        <v>0</v>
      </c>
    </row>
    <row r="1144" spans="1:15" x14ac:dyDescent="0.2">
      <c r="A1144" s="153" t="s">
        <v>18</v>
      </c>
      <c r="B1144" s="146" t="s">
        <v>19</v>
      </c>
      <c r="C1144" s="147">
        <v>3</v>
      </c>
      <c r="D1144" s="148">
        <v>6.3E-2</v>
      </c>
      <c r="E1144" s="148">
        <v>363</v>
      </c>
      <c r="F1144" s="148">
        <v>5082</v>
      </c>
      <c r="G1144" s="148">
        <v>6.3E-2</v>
      </c>
      <c r="H1144" s="148">
        <v>363</v>
      </c>
      <c r="I1144" s="148">
        <v>5082</v>
      </c>
      <c r="J1144" s="148">
        <v>0</v>
      </c>
      <c r="K1144" s="148">
        <v>2.8323122992552321</v>
      </c>
      <c r="L1144" s="149">
        <v>300</v>
      </c>
      <c r="M1144" s="150">
        <v>7.45</v>
      </c>
      <c r="N1144" s="154">
        <v>307.45</v>
      </c>
      <c r="O1144" s="155">
        <v>0.09</v>
      </c>
    </row>
    <row r="1145" spans="1:15" x14ac:dyDescent="0.2">
      <c r="A1145" s="153" t="s">
        <v>10</v>
      </c>
      <c r="B1145" s="146" t="s">
        <v>13</v>
      </c>
      <c r="C1145" s="147">
        <v>11</v>
      </c>
      <c r="D1145" s="148">
        <v>1.64</v>
      </c>
      <c r="E1145" s="148">
        <v>1499895.1340000001</v>
      </c>
      <c r="F1145" s="148">
        <v>22318585.210000001</v>
      </c>
      <c r="G1145" s="148">
        <v>1.64</v>
      </c>
      <c r="H1145" s="148">
        <v>1499895.1340000001</v>
      </c>
      <c r="I1145" s="148">
        <v>22318585.210000001</v>
      </c>
      <c r="J1145" s="148">
        <v>0</v>
      </c>
      <c r="K1145" s="148">
        <v>13555.648102464653</v>
      </c>
      <c r="L1145" s="149">
        <v>161199.54999999999</v>
      </c>
      <c r="M1145" s="150">
        <v>43538.720000000001</v>
      </c>
      <c r="N1145" s="154">
        <v>204738.27</v>
      </c>
      <c r="O1145" s="155">
        <v>0.01</v>
      </c>
    </row>
    <row r="1146" spans="1:15" x14ac:dyDescent="0.2">
      <c r="A1146" s="153" t="s">
        <v>33</v>
      </c>
      <c r="B1146" s="146" t="s">
        <v>136</v>
      </c>
      <c r="C1146" s="147">
        <v>0</v>
      </c>
      <c r="D1146" s="148">
        <v>0</v>
      </c>
      <c r="E1146" s="148">
        <v>0</v>
      </c>
      <c r="F1146" s="148">
        <v>0</v>
      </c>
      <c r="G1146" s="148">
        <v>0</v>
      </c>
      <c r="H1146" s="148">
        <v>0</v>
      </c>
      <c r="I1146" s="148">
        <v>0</v>
      </c>
      <c r="J1146" s="148">
        <v>0</v>
      </c>
      <c r="K1146" s="148">
        <v>0</v>
      </c>
      <c r="L1146" s="149">
        <v>0</v>
      </c>
      <c r="M1146" s="150">
        <v>0</v>
      </c>
      <c r="N1146" s="154">
        <v>0</v>
      </c>
      <c r="O1146" s="155">
        <v>0</v>
      </c>
    </row>
    <row r="1147" spans="1:15" x14ac:dyDescent="0.2">
      <c r="A1147" s="156" t="s">
        <v>130</v>
      </c>
      <c r="B1147" s="146" t="s">
        <v>130</v>
      </c>
      <c r="C1147" s="147">
        <v>0</v>
      </c>
      <c r="D1147" s="148">
        <v>0</v>
      </c>
      <c r="E1147" s="148">
        <v>0</v>
      </c>
      <c r="F1147" s="148">
        <v>0</v>
      </c>
      <c r="G1147" s="148">
        <v>0</v>
      </c>
      <c r="H1147" s="148">
        <v>0</v>
      </c>
      <c r="I1147" s="148">
        <v>0</v>
      </c>
      <c r="J1147" s="148">
        <v>0</v>
      </c>
      <c r="K1147" s="148">
        <v>0</v>
      </c>
      <c r="L1147" s="149">
        <v>0</v>
      </c>
      <c r="M1147" s="150">
        <v>0</v>
      </c>
      <c r="N1147" s="154">
        <v>0</v>
      </c>
      <c r="O1147" s="155">
        <v>0</v>
      </c>
    </row>
    <row r="1148" spans="1:15" x14ac:dyDescent="0.2">
      <c r="A1148" s="156" t="s">
        <v>131</v>
      </c>
      <c r="B1148" s="146" t="s">
        <v>131</v>
      </c>
      <c r="C1148" s="147">
        <v>0</v>
      </c>
      <c r="D1148" s="148">
        <v>0</v>
      </c>
      <c r="E1148" s="148">
        <v>0</v>
      </c>
      <c r="F1148" s="148">
        <v>0</v>
      </c>
      <c r="G1148" s="148">
        <v>0</v>
      </c>
      <c r="H1148" s="148">
        <v>0</v>
      </c>
      <c r="I1148" s="148">
        <v>0</v>
      </c>
      <c r="J1148" s="148">
        <v>0</v>
      </c>
      <c r="K1148" s="148">
        <v>0</v>
      </c>
      <c r="L1148" s="149">
        <v>0</v>
      </c>
      <c r="M1148" s="150">
        <v>0</v>
      </c>
      <c r="N1148" s="154">
        <v>0</v>
      </c>
      <c r="O1148" s="155">
        <v>0</v>
      </c>
    </row>
    <row r="1149" spans="1:15" x14ac:dyDescent="0.2">
      <c r="A1149" s="153" t="s">
        <v>32</v>
      </c>
      <c r="B1149" s="146" t="s">
        <v>32</v>
      </c>
      <c r="C1149" s="147">
        <v>0</v>
      </c>
      <c r="D1149" s="148">
        <v>0</v>
      </c>
      <c r="E1149" s="148">
        <v>0</v>
      </c>
      <c r="F1149" s="148">
        <v>0</v>
      </c>
      <c r="G1149" s="148">
        <v>0</v>
      </c>
      <c r="H1149" s="148">
        <v>0</v>
      </c>
      <c r="I1149" s="148">
        <v>0</v>
      </c>
      <c r="J1149" s="148">
        <v>0</v>
      </c>
      <c r="K1149" s="148">
        <v>0</v>
      </c>
      <c r="L1149" s="149">
        <v>0</v>
      </c>
      <c r="M1149" s="150">
        <v>0</v>
      </c>
      <c r="N1149" s="154">
        <v>0</v>
      </c>
      <c r="O1149" s="155">
        <v>0</v>
      </c>
    </row>
    <row r="1150" spans="1:15" x14ac:dyDescent="0.2">
      <c r="A1150" s="157" t="s">
        <v>40</v>
      </c>
      <c r="B1150" s="158"/>
      <c r="C1150" s="159">
        <v>132086.11705</v>
      </c>
      <c r="D1150" s="160">
        <v>4839.2857205500013</v>
      </c>
      <c r="E1150" s="160">
        <v>22428521.874910001</v>
      </c>
      <c r="F1150" s="160">
        <v>307714466.46419001</v>
      </c>
      <c r="G1150" s="160">
        <v>4051.5685734949998</v>
      </c>
      <c r="H1150" s="160">
        <v>20936366.8568675</v>
      </c>
      <c r="I1150" s="160">
        <v>273124093.46550345</v>
      </c>
      <c r="J1150" s="160">
        <v>0</v>
      </c>
      <c r="K1150" s="161">
        <v>166122.75201453126</v>
      </c>
      <c r="L1150" s="162">
        <v>5405614.3399999999</v>
      </c>
      <c r="M1150" s="162">
        <v>558004.61</v>
      </c>
      <c r="N1150" s="163">
        <v>5963618.9500000002</v>
      </c>
      <c r="O1150" s="164">
        <v>0.03</v>
      </c>
    </row>
    <row r="1151" spans="1:15" x14ac:dyDescent="0.2">
      <c r="A1151" s="165"/>
      <c r="B1151" s="165"/>
      <c r="C1151" s="166"/>
      <c r="D1151" s="166"/>
      <c r="E1151" s="166"/>
      <c r="F1151" s="166"/>
      <c r="G1151" s="166"/>
      <c r="H1151" s="166"/>
      <c r="I1151" s="166"/>
      <c r="J1151" s="166"/>
      <c r="K1151" s="166"/>
      <c r="L1151" s="167"/>
      <c r="M1151" s="167"/>
      <c r="N1151" s="167"/>
      <c r="O1151" s="168"/>
    </row>
    <row r="1152" spans="1:15" x14ac:dyDescent="0.2">
      <c r="A1152" s="157" t="s">
        <v>129</v>
      </c>
      <c r="B1152" s="158" t="s">
        <v>129</v>
      </c>
      <c r="C1152" s="159">
        <v>56</v>
      </c>
      <c r="D1152" s="160">
        <v>4.34</v>
      </c>
      <c r="E1152" s="160">
        <v>19628</v>
      </c>
      <c r="F1152" s="160">
        <v>136552</v>
      </c>
      <c r="G1152" s="160">
        <v>4.34</v>
      </c>
      <c r="H1152" s="160">
        <v>19628</v>
      </c>
      <c r="I1152" s="160">
        <v>136552</v>
      </c>
      <c r="J1152" s="160">
        <v>0</v>
      </c>
      <c r="K1152" s="161">
        <v>77.473127697480848</v>
      </c>
      <c r="L1152" s="162">
        <v>28150</v>
      </c>
      <c r="M1152" s="169">
        <v>227.49</v>
      </c>
      <c r="N1152" s="163">
        <v>28377.49</v>
      </c>
      <c r="O1152" s="170"/>
    </row>
    <row r="1153" spans="1:15" x14ac:dyDescent="0.2">
      <c r="A1153" s="157" t="s">
        <v>41</v>
      </c>
      <c r="B1153" s="158" t="s">
        <v>41</v>
      </c>
      <c r="C1153" s="159">
        <v>0</v>
      </c>
      <c r="D1153" s="160">
        <v>0</v>
      </c>
      <c r="E1153" s="160">
        <v>0</v>
      </c>
      <c r="F1153" s="160">
        <v>0</v>
      </c>
      <c r="G1153" s="160">
        <v>0</v>
      </c>
      <c r="H1153" s="160">
        <v>0</v>
      </c>
      <c r="I1153" s="160">
        <v>0</v>
      </c>
      <c r="J1153" s="160">
        <v>0</v>
      </c>
      <c r="K1153" s="161">
        <v>0</v>
      </c>
      <c r="L1153" s="162">
        <v>0</v>
      </c>
      <c r="M1153" s="169">
        <v>0</v>
      </c>
      <c r="N1153" s="163">
        <v>0</v>
      </c>
      <c r="O1153" s="170"/>
    </row>
    <row r="1154" spans="1:15" x14ac:dyDescent="0.2">
      <c r="A1154" s="157" t="s">
        <v>126</v>
      </c>
      <c r="B1154" s="158" t="s">
        <v>127</v>
      </c>
      <c r="C1154" s="159">
        <v>0</v>
      </c>
      <c r="D1154" s="160">
        <v>0</v>
      </c>
      <c r="E1154" s="160">
        <v>0</v>
      </c>
      <c r="F1154" s="160">
        <v>0</v>
      </c>
      <c r="G1154" s="160">
        <v>0</v>
      </c>
      <c r="H1154" s="160">
        <v>0</v>
      </c>
      <c r="I1154" s="160">
        <v>0</v>
      </c>
      <c r="J1154" s="160">
        <v>0</v>
      </c>
      <c r="K1154" s="161">
        <v>0</v>
      </c>
      <c r="L1154" s="162">
        <v>0</v>
      </c>
      <c r="M1154" s="169">
        <v>0</v>
      </c>
      <c r="N1154" s="163">
        <v>0</v>
      </c>
      <c r="O1154" s="170"/>
    </row>
    <row r="1155" spans="1:15" x14ac:dyDescent="0.2">
      <c r="A1155" s="170"/>
      <c r="B1155" s="170"/>
      <c r="C1155" s="170"/>
      <c r="D1155" s="170"/>
      <c r="E1155" s="170"/>
      <c r="F1155" s="170"/>
      <c r="G1155" s="170"/>
      <c r="H1155" s="170"/>
      <c r="I1155" s="170"/>
      <c r="J1155" s="170"/>
      <c r="K1155" s="170"/>
      <c r="L1155" s="171"/>
      <c r="M1155" s="171"/>
      <c r="N1155" s="171"/>
      <c r="O1155" s="170"/>
    </row>
    <row r="1156" spans="1:15" x14ac:dyDescent="0.2">
      <c r="A1156" s="157" t="s">
        <v>42</v>
      </c>
      <c r="B1156" s="158"/>
      <c r="C1156" s="159">
        <v>132142.11705</v>
      </c>
      <c r="D1156" s="160">
        <v>4843.6257205500015</v>
      </c>
      <c r="E1156" s="160">
        <v>22448149.874910001</v>
      </c>
      <c r="F1156" s="160">
        <v>307851018.46419001</v>
      </c>
      <c r="G1156" s="160">
        <v>4055.9085734949999</v>
      </c>
      <c r="H1156" s="160">
        <v>20955994.8568675</v>
      </c>
      <c r="I1156" s="160">
        <v>273260645.46550345</v>
      </c>
      <c r="J1156" s="160">
        <v>0</v>
      </c>
      <c r="K1156" s="161">
        <v>166200.22514222874</v>
      </c>
      <c r="L1156" s="162">
        <v>5433764.3399999999</v>
      </c>
      <c r="M1156" s="169">
        <v>558232.1</v>
      </c>
      <c r="N1156" s="163">
        <v>5991996.4400000004</v>
      </c>
      <c r="O1156" s="170"/>
    </row>
    <row r="1157" spans="1:15" x14ac:dyDescent="0.2">
      <c r="A1157" s="172"/>
      <c r="B1157" s="170"/>
      <c r="C1157" s="170"/>
      <c r="D1157" s="170"/>
      <c r="E1157" s="170"/>
      <c r="F1157" s="170"/>
      <c r="G1157" s="170"/>
      <c r="H1157" s="170"/>
      <c r="I1157" s="170"/>
      <c r="J1157" s="170"/>
      <c r="K1157" s="170"/>
      <c r="L1157" s="170"/>
      <c r="M1157" s="170"/>
      <c r="N1157" s="170"/>
      <c r="O1157" s="170"/>
    </row>
    <row r="1158" spans="1:15" x14ac:dyDescent="0.2">
      <c r="A1158" s="173" t="s">
        <v>85</v>
      </c>
      <c r="B1158" s="174" t="s">
        <v>84</v>
      </c>
      <c r="C1158" s="175">
        <v>6.0267473388936352</v>
      </c>
      <c r="D1158" s="176"/>
      <c r="E1158" s="170"/>
      <c r="F1158" s="170"/>
      <c r="G1158" s="170"/>
      <c r="H1158" s="170"/>
      <c r="I1158" s="170"/>
      <c r="J1158" s="170"/>
      <c r="K1158" s="170"/>
      <c r="L1158" s="170"/>
      <c r="M1158" s="170"/>
      <c r="N1158" s="170"/>
      <c r="O1158" s="170"/>
    </row>
    <row r="1159" spans="1:15" x14ac:dyDescent="0.2">
      <c r="A1159" s="177"/>
      <c r="B1159" s="178" t="s">
        <v>76</v>
      </c>
      <c r="C1159" s="179">
        <v>6.9478617359973089</v>
      </c>
      <c r="D1159" s="176"/>
      <c r="E1159" s="170"/>
      <c r="F1159" s="170"/>
      <c r="G1159" s="170"/>
      <c r="H1159" s="170"/>
      <c r="I1159" s="170"/>
      <c r="J1159" s="170"/>
      <c r="K1159" s="170"/>
      <c r="L1159" s="170"/>
      <c r="M1159" s="170"/>
      <c r="N1159" s="170"/>
      <c r="O1159" s="170"/>
    </row>
    <row r="1160" spans="1:15" x14ac:dyDescent="0.2">
      <c r="A1160" s="180" t="s">
        <v>132</v>
      </c>
      <c r="B1160" s="170"/>
      <c r="C1160" s="170"/>
      <c r="D1160" s="170"/>
      <c r="E1160" s="170"/>
      <c r="F1160" s="170"/>
      <c r="G1160" s="170"/>
      <c r="H1160" s="170"/>
      <c r="I1160" s="170"/>
      <c r="J1160" s="170"/>
      <c r="K1160" s="170"/>
      <c r="L1160" s="170"/>
      <c r="M1160" s="170"/>
      <c r="N1160" s="170"/>
      <c r="O1160" s="170"/>
    </row>
    <row r="1161" spans="1:15" x14ac:dyDescent="0.2">
      <c r="A1161" s="379" t="s">
        <v>55</v>
      </c>
      <c r="B1161" s="374"/>
      <c r="C1161" s="397" t="s">
        <v>36</v>
      </c>
      <c r="D1161" s="398"/>
      <c r="E1161" s="398"/>
      <c r="F1161" s="398"/>
      <c r="G1161" s="398"/>
      <c r="H1161" s="398"/>
      <c r="I1161" s="398"/>
      <c r="J1161" s="398"/>
      <c r="K1161" s="379"/>
      <c r="L1161" s="399" t="s">
        <v>0</v>
      </c>
      <c r="M1161" s="400"/>
      <c r="N1161" s="400"/>
      <c r="O1161" s="400"/>
    </row>
    <row r="1162" spans="1:15" ht="51" x14ac:dyDescent="0.2">
      <c r="A1162" s="376" t="s">
        <v>37</v>
      </c>
      <c r="B1162" s="376" t="s">
        <v>1</v>
      </c>
      <c r="C1162" s="376" t="s">
        <v>38</v>
      </c>
      <c r="D1162" s="377" t="s">
        <v>98</v>
      </c>
      <c r="E1162" s="377" t="s">
        <v>91</v>
      </c>
      <c r="F1162" s="377" t="s">
        <v>92</v>
      </c>
      <c r="G1162" s="377" t="s">
        <v>93</v>
      </c>
      <c r="H1162" s="377" t="s">
        <v>94</v>
      </c>
      <c r="I1162" s="377" t="s">
        <v>95</v>
      </c>
      <c r="J1162" s="377" t="s">
        <v>96</v>
      </c>
      <c r="K1162" s="377" t="s">
        <v>43</v>
      </c>
      <c r="L1162" s="376" t="s">
        <v>5</v>
      </c>
      <c r="M1162" s="287" t="s">
        <v>6</v>
      </c>
      <c r="N1162" s="378" t="s">
        <v>7</v>
      </c>
      <c r="O1162" s="378" t="s">
        <v>82</v>
      </c>
    </row>
    <row r="1163" spans="1:15" x14ac:dyDescent="0.2">
      <c r="A1163" s="145" t="s">
        <v>20</v>
      </c>
      <c r="B1163" s="146" t="s">
        <v>21</v>
      </c>
      <c r="C1163" s="147">
        <v>0</v>
      </c>
      <c r="D1163" s="148">
        <v>0</v>
      </c>
      <c r="E1163" s="148">
        <v>0</v>
      </c>
      <c r="F1163" s="148">
        <v>0</v>
      </c>
      <c r="G1163" s="148">
        <v>0</v>
      </c>
      <c r="H1163" s="148">
        <v>0</v>
      </c>
      <c r="I1163" s="148">
        <v>0</v>
      </c>
      <c r="J1163" s="148">
        <v>0</v>
      </c>
      <c r="K1163" s="148">
        <v>0</v>
      </c>
      <c r="L1163" s="149">
        <v>0</v>
      </c>
      <c r="M1163" s="150">
        <v>0</v>
      </c>
      <c r="N1163" s="151">
        <v>0</v>
      </c>
      <c r="O1163" s="152">
        <v>0</v>
      </c>
    </row>
    <row r="1164" spans="1:15" x14ac:dyDescent="0.2">
      <c r="A1164" s="153" t="s">
        <v>123</v>
      </c>
      <c r="B1164" s="146" t="s">
        <v>124</v>
      </c>
      <c r="C1164" s="147">
        <v>1</v>
      </c>
      <c r="D1164" s="148">
        <v>0</v>
      </c>
      <c r="E1164" s="148">
        <v>5398931.9106468</v>
      </c>
      <c r="F1164" s="148">
        <v>5398931.9106468</v>
      </c>
      <c r="G1164" s="148">
        <v>0</v>
      </c>
      <c r="H1164" s="148">
        <v>5398931.9106468</v>
      </c>
      <c r="I1164" s="148">
        <v>5398931.9106468</v>
      </c>
      <c r="J1164" s="148">
        <v>0</v>
      </c>
      <c r="K1164" s="148">
        <v>0</v>
      </c>
      <c r="L1164" s="149">
        <v>0</v>
      </c>
      <c r="M1164" s="150">
        <v>455477.05</v>
      </c>
      <c r="N1164" s="154">
        <v>455477.05</v>
      </c>
      <c r="O1164" s="155">
        <v>0.09</v>
      </c>
    </row>
    <row r="1165" spans="1:15" x14ac:dyDescent="0.2">
      <c r="A1165" s="153" t="s">
        <v>39</v>
      </c>
      <c r="B1165" s="146" t="s">
        <v>44</v>
      </c>
      <c r="C1165" s="147">
        <v>0</v>
      </c>
      <c r="D1165" s="148">
        <v>0</v>
      </c>
      <c r="E1165" s="148">
        <v>0</v>
      </c>
      <c r="F1165" s="148">
        <v>0</v>
      </c>
      <c r="G1165" s="148">
        <v>0</v>
      </c>
      <c r="H1165" s="148">
        <v>0</v>
      </c>
      <c r="I1165" s="148">
        <v>0</v>
      </c>
      <c r="J1165" s="148">
        <v>0</v>
      </c>
      <c r="K1165" s="148">
        <v>0</v>
      </c>
      <c r="L1165" s="149">
        <v>0</v>
      </c>
      <c r="M1165" s="150">
        <v>0</v>
      </c>
      <c r="N1165" s="154">
        <v>0</v>
      </c>
      <c r="O1165" s="155">
        <v>0</v>
      </c>
    </row>
    <row r="1166" spans="1:15" x14ac:dyDescent="0.2">
      <c r="A1166" s="153" t="s">
        <v>10</v>
      </c>
      <c r="B1166" s="146" t="s">
        <v>25</v>
      </c>
      <c r="C1166" s="147">
        <v>2020</v>
      </c>
      <c r="D1166" s="148">
        <v>181.76</v>
      </c>
      <c r="E1166" s="148">
        <v>386047</v>
      </c>
      <c r="F1166" s="148">
        <v>5790705</v>
      </c>
      <c r="G1166" s="148">
        <v>171.03800000000001</v>
      </c>
      <c r="H1166" s="148">
        <v>358927.2</v>
      </c>
      <c r="I1166" s="148">
        <v>5383908</v>
      </c>
      <c r="J1166" s="148">
        <v>0</v>
      </c>
      <c r="K1166" s="148">
        <v>0</v>
      </c>
      <c r="L1166" s="149">
        <v>551778.26</v>
      </c>
      <c r="M1166" s="150">
        <v>128856.63</v>
      </c>
      <c r="N1166" s="154">
        <v>680634.89</v>
      </c>
      <c r="O1166" s="155">
        <v>0.16</v>
      </c>
    </row>
    <row r="1167" spans="1:15" x14ac:dyDescent="0.2">
      <c r="A1167" s="153" t="s">
        <v>20</v>
      </c>
      <c r="B1167" s="146" t="s">
        <v>22</v>
      </c>
      <c r="C1167" s="147">
        <v>0</v>
      </c>
      <c r="D1167" s="148">
        <v>0</v>
      </c>
      <c r="E1167" s="148">
        <v>0</v>
      </c>
      <c r="F1167" s="148">
        <v>0</v>
      </c>
      <c r="G1167" s="148">
        <v>0</v>
      </c>
      <c r="H1167" s="148">
        <v>0</v>
      </c>
      <c r="I1167" s="148">
        <v>0</v>
      </c>
      <c r="J1167" s="148">
        <v>0</v>
      </c>
      <c r="K1167" s="148">
        <v>0</v>
      </c>
      <c r="L1167" s="149">
        <v>0</v>
      </c>
      <c r="M1167" s="150">
        <v>0</v>
      </c>
      <c r="N1167" s="154">
        <v>0</v>
      </c>
      <c r="O1167" s="155">
        <v>0</v>
      </c>
    </row>
    <row r="1168" spans="1:15" x14ac:dyDescent="0.2">
      <c r="A1168" s="153" t="s">
        <v>23</v>
      </c>
      <c r="B1168" s="146" t="s">
        <v>24</v>
      </c>
      <c r="C1168" s="147">
        <v>0</v>
      </c>
      <c r="D1168" s="148">
        <v>0</v>
      </c>
      <c r="E1168" s="148">
        <v>0</v>
      </c>
      <c r="F1168" s="148">
        <v>0</v>
      </c>
      <c r="G1168" s="148">
        <v>0</v>
      </c>
      <c r="H1168" s="148">
        <v>0</v>
      </c>
      <c r="I1168" s="148">
        <v>0</v>
      </c>
      <c r="J1168" s="148">
        <v>0</v>
      </c>
      <c r="K1168" s="148">
        <v>0</v>
      </c>
      <c r="L1168" s="149">
        <v>0</v>
      </c>
      <c r="M1168" s="150">
        <v>0</v>
      </c>
      <c r="N1168" s="154">
        <v>0</v>
      </c>
      <c r="O1168" s="155">
        <v>0</v>
      </c>
    </row>
    <row r="1169" spans="1:15" x14ac:dyDescent="0.2">
      <c r="A1169" s="153" t="s">
        <v>10</v>
      </c>
      <c r="B1169" s="146" t="s">
        <v>26</v>
      </c>
      <c r="C1169" s="147">
        <v>0</v>
      </c>
      <c r="D1169" s="148">
        <v>0</v>
      </c>
      <c r="E1169" s="148">
        <v>0</v>
      </c>
      <c r="F1169" s="148">
        <v>0</v>
      </c>
      <c r="G1169" s="148">
        <v>0</v>
      </c>
      <c r="H1169" s="148">
        <v>0</v>
      </c>
      <c r="I1169" s="148">
        <v>0</v>
      </c>
      <c r="J1169" s="148">
        <v>0</v>
      </c>
      <c r="K1169" s="148">
        <v>0</v>
      </c>
      <c r="L1169" s="149">
        <v>0</v>
      </c>
      <c r="M1169" s="150">
        <v>0</v>
      </c>
      <c r="N1169" s="154">
        <v>0</v>
      </c>
      <c r="O1169" s="155">
        <v>0</v>
      </c>
    </row>
    <row r="1170" spans="1:15" x14ac:dyDescent="0.2">
      <c r="A1170" s="153" t="s">
        <v>14</v>
      </c>
      <c r="B1170" s="146" t="s">
        <v>28</v>
      </c>
      <c r="C1170" s="147">
        <v>1</v>
      </c>
      <c r="D1170" s="148">
        <v>2927</v>
      </c>
      <c r="E1170" s="148">
        <v>1585037</v>
      </c>
      <c r="F1170" s="148">
        <v>17435407</v>
      </c>
      <c r="G1170" s="148">
        <v>2927</v>
      </c>
      <c r="H1170" s="148">
        <v>1585037</v>
      </c>
      <c r="I1170" s="148">
        <v>17435407</v>
      </c>
      <c r="J1170" s="148">
        <v>0</v>
      </c>
      <c r="K1170" s="148">
        <v>0</v>
      </c>
      <c r="L1170" s="149">
        <v>221636</v>
      </c>
      <c r="M1170" s="150">
        <v>193915.87</v>
      </c>
      <c r="N1170" s="154">
        <v>415551.87</v>
      </c>
      <c r="O1170" s="155">
        <v>0.03</v>
      </c>
    </row>
    <row r="1171" spans="1:15" x14ac:dyDescent="0.2">
      <c r="A1171" s="153" t="s">
        <v>29</v>
      </c>
      <c r="B1171" s="146" t="s">
        <v>30</v>
      </c>
      <c r="C1171" s="147">
        <v>307</v>
      </c>
      <c r="D1171" s="148">
        <v>10.438000000000001</v>
      </c>
      <c r="E1171" s="148">
        <v>206918</v>
      </c>
      <c r="F1171" s="148">
        <v>2069180</v>
      </c>
      <c r="G1171" s="148">
        <v>6.2628000000000004</v>
      </c>
      <c r="H1171" s="148">
        <v>124150.79999999999</v>
      </c>
      <c r="I1171" s="148">
        <v>1241508</v>
      </c>
      <c r="J1171" s="148">
        <v>0</v>
      </c>
      <c r="K1171" s="148">
        <v>0</v>
      </c>
      <c r="L1171" s="149">
        <v>61400</v>
      </c>
      <c r="M1171" s="150">
        <v>13855.07</v>
      </c>
      <c r="N1171" s="154">
        <v>75255.070000000007</v>
      </c>
      <c r="O1171" s="155">
        <v>7.0000000000000007E-2</v>
      </c>
    </row>
    <row r="1172" spans="1:15" x14ac:dyDescent="0.2">
      <c r="A1172" s="153" t="s">
        <v>18</v>
      </c>
      <c r="B1172" s="146" t="s">
        <v>31</v>
      </c>
      <c r="C1172" s="147">
        <v>0</v>
      </c>
      <c r="D1172" s="148">
        <v>0</v>
      </c>
      <c r="E1172" s="148">
        <v>0</v>
      </c>
      <c r="F1172" s="148">
        <v>0</v>
      </c>
      <c r="G1172" s="148">
        <v>0</v>
      </c>
      <c r="H1172" s="148">
        <v>0</v>
      </c>
      <c r="I1172" s="148">
        <v>0</v>
      </c>
      <c r="J1172" s="148">
        <v>0</v>
      </c>
      <c r="K1172" s="148">
        <v>0</v>
      </c>
      <c r="L1172" s="149">
        <v>0</v>
      </c>
      <c r="M1172" s="150">
        <v>0</v>
      </c>
      <c r="N1172" s="154">
        <v>0</v>
      </c>
      <c r="O1172" s="155">
        <v>0</v>
      </c>
    </row>
    <row r="1173" spans="1:15" x14ac:dyDescent="0.2">
      <c r="A1173" s="153" t="s">
        <v>10</v>
      </c>
      <c r="B1173" s="146" t="s">
        <v>27</v>
      </c>
      <c r="C1173" s="147">
        <v>11851</v>
      </c>
      <c r="D1173" s="148">
        <v>49.896999999999998</v>
      </c>
      <c r="E1173" s="148">
        <v>528792.38</v>
      </c>
      <c r="F1173" s="148">
        <v>10487213.800000001</v>
      </c>
      <c r="G1173" s="148">
        <v>48.816099999999999</v>
      </c>
      <c r="H1173" s="148">
        <v>480934.842</v>
      </c>
      <c r="I1173" s="148">
        <v>9538926.4199999999</v>
      </c>
      <c r="J1173" s="148">
        <v>0</v>
      </c>
      <c r="K1173" s="148">
        <v>0</v>
      </c>
      <c r="L1173" s="149">
        <v>192221</v>
      </c>
      <c r="M1173" s="150">
        <v>118265.42</v>
      </c>
      <c r="N1173" s="154">
        <v>310486.42</v>
      </c>
      <c r="O1173" s="155">
        <v>0.04</v>
      </c>
    </row>
    <row r="1174" spans="1:15" x14ac:dyDescent="0.2">
      <c r="A1174" s="153" t="s">
        <v>33</v>
      </c>
      <c r="B1174" s="146" t="s">
        <v>34</v>
      </c>
      <c r="C1174" s="147">
        <v>0</v>
      </c>
      <c r="D1174" s="148">
        <v>0</v>
      </c>
      <c r="E1174" s="148">
        <v>0</v>
      </c>
      <c r="F1174" s="148">
        <v>0</v>
      </c>
      <c r="G1174" s="148">
        <v>0</v>
      </c>
      <c r="H1174" s="148">
        <v>0</v>
      </c>
      <c r="I1174" s="148">
        <v>0</v>
      </c>
      <c r="J1174" s="148">
        <v>0</v>
      </c>
      <c r="K1174" s="148">
        <v>0</v>
      </c>
      <c r="L1174" s="149">
        <v>0</v>
      </c>
      <c r="M1174" s="150">
        <v>0</v>
      </c>
      <c r="N1174" s="154">
        <v>0</v>
      </c>
      <c r="O1174" s="155">
        <v>0</v>
      </c>
    </row>
    <row r="1175" spans="1:15" x14ac:dyDescent="0.2">
      <c r="A1175" s="153" t="s">
        <v>123</v>
      </c>
      <c r="B1175" s="146" t="s">
        <v>125</v>
      </c>
      <c r="C1175" s="147">
        <v>0</v>
      </c>
      <c r="D1175" s="148">
        <v>0</v>
      </c>
      <c r="E1175" s="148">
        <v>0</v>
      </c>
      <c r="F1175" s="148">
        <v>0</v>
      </c>
      <c r="G1175" s="148">
        <v>0</v>
      </c>
      <c r="H1175" s="148">
        <v>0</v>
      </c>
      <c r="I1175" s="148">
        <v>0</v>
      </c>
      <c r="J1175" s="148">
        <v>0</v>
      </c>
      <c r="K1175" s="148">
        <v>0</v>
      </c>
      <c r="L1175" s="149">
        <v>0</v>
      </c>
      <c r="M1175" s="150">
        <v>0</v>
      </c>
      <c r="N1175" s="154">
        <v>0</v>
      </c>
      <c r="O1175" s="155">
        <v>0</v>
      </c>
    </row>
    <row r="1176" spans="1:15" x14ac:dyDescent="0.2">
      <c r="A1176" s="153" t="s">
        <v>39</v>
      </c>
      <c r="B1176" s="146" t="s">
        <v>88</v>
      </c>
      <c r="C1176" s="147">
        <v>0</v>
      </c>
      <c r="D1176" s="148">
        <v>0</v>
      </c>
      <c r="E1176" s="148">
        <v>0</v>
      </c>
      <c r="F1176" s="148">
        <v>0</v>
      </c>
      <c r="G1176" s="148">
        <v>0</v>
      </c>
      <c r="H1176" s="148">
        <v>0</v>
      </c>
      <c r="I1176" s="148">
        <v>0</v>
      </c>
      <c r="J1176" s="148">
        <v>0</v>
      </c>
      <c r="K1176" s="148">
        <v>0</v>
      </c>
      <c r="L1176" s="149">
        <v>0</v>
      </c>
      <c r="M1176" s="150">
        <v>0</v>
      </c>
      <c r="N1176" s="154">
        <v>0</v>
      </c>
      <c r="O1176" s="155">
        <v>0</v>
      </c>
    </row>
    <row r="1177" spans="1:15" x14ac:dyDescent="0.2">
      <c r="A1177" s="153" t="s">
        <v>8</v>
      </c>
      <c r="B1177" s="146" t="s">
        <v>9</v>
      </c>
      <c r="C1177" s="147">
        <v>0</v>
      </c>
      <c r="D1177" s="148">
        <v>0</v>
      </c>
      <c r="E1177" s="148">
        <v>0</v>
      </c>
      <c r="F1177" s="148">
        <v>0</v>
      </c>
      <c r="G1177" s="148">
        <v>0</v>
      </c>
      <c r="H1177" s="148">
        <v>0</v>
      </c>
      <c r="I1177" s="148">
        <v>0</v>
      </c>
      <c r="J1177" s="148">
        <v>0</v>
      </c>
      <c r="K1177" s="148">
        <v>0</v>
      </c>
      <c r="L1177" s="149">
        <v>0</v>
      </c>
      <c r="M1177" s="150">
        <v>0</v>
      </c>
      <c r="N1177" s="154">
        <v>0</v>
      </c>
      <c r="O1177" s="155">
        <v>0</v>
      </c>
    </row>
    <row r="1178" spans="1:15" x14ac:dyDescent="0.2">
      <c r="A1178" s="153" t="s">
        <v>10</v>
      </c>
      <c r="B1178" s="146" t="s">
        <v>11</v>
      </c>
      <c r="C1178" s="147">
        <v>114</v>
      </c>
      <c r="D1178" s="148">
        <v>62.423000000000002</v>
      </c>
      <c r="E1178" s="148">
        <v>159535</v>
      </c>
      <c r="F1178" s="148">
        <v>1063174.870454438</v>
      </c>
      <c r="G1178" s="148">
        <v>58.65305</v>
      </c>
      <c r="H1178" s="148">
        <v>147547.6</v>
      </c>
      <c r="I1178" s="148">
        <v>1023127.1398862721</v>
      </c>
      <c r="J1178" s="148">
        <v>0</v>
      </c>
      <c r="K1178" s="148">
        <v>0</v>
      </c>
      <c r="L1178" s="149">
        <v>131084</v>
      </c>
      <c r="M1178" s="150">
        <v>14012.2</v>
      </c>
      <c r="N1178" s="154">
        <v>145096.20000000001</v>
      </c>
      <c r="O1178" s="155">
        <v>0.17</v>
      </c>
    </row>
    <row r="1179" spans="1:15" x14ac:dyDescent="0.2">
      <c r="A1179" s="153" t="s">
        <v>10</v>
      </c>
      <c r="B1179" s="146" t="s">
        <v>12</v>
      </c>
      <c r="C1179" s="147">
        <v>0</v>
      </c>
      <c r="D1179" s="148">
        <v>0</v>
      </c>
      <c r="E1179" s="148">
        <v>0</v>
      </c>
      <c r="F1179" s="148">
        <v>0</v>
      </c>
      <c r="G1179" s="148">
        <v>0</v>
      </c>
      <c r="H1179" s="148">
        <v>0</v>
      </c>
      <c r="I1179" s="148">
        <v>0</v>
      </c>
      <c r="J1179" s="148">
        <v>0</v>
      </c>
      <c r="K1179" s="148">
        <v>0</v>
      </c>
      <c r="L1179" s="149">
        <v>0</v>
      </c>
      <c r="M1179" s="150">
        <v>0</v>
      </c>
      <c r="N1179" s="154">
        <v>0</v>
      </c>
      <c r="O1179" s="155">
        <v>0</v>
      </c>
    </row>
    <row r="1180" spans="1:15" x14ac:dyDescent="0.2">
      <c r="A1180" s="153" t="s">
        <v>14</v>
      </c>
      <c r="B1180" s="146" t="s">
        <v>15</v>
      </c>
      <c r="C1180" s="147">
        <v>945</v>
      </c>
      <c r="D1180" s="148">
        <v>594.07399999999996</v>
      </c>
      <c r="E1180" s="148">
        <v>6160912</v>
      </c>
      <c r="F1180" s="148">
        <v>63819863</v>
      </c>
      <c r="G1180" s="148">
        <v>593.05920000000003</v>
      </c>
      <c r="H1180" s="148">
        <v>6157198</v>
      </c>
      <c r="I1180" s="148">
        <v>63790231.399999999</v>
      </c>
      <c r="J1180" s="148">
        <v>0</v>
      </c>
      <c r="K1180" s="148">
        <v>0</v>
      </c>
      <c r="L1180" s="149">
        <v>1156041</v>
      </c>
      <c r="M1180" s="150">
        <v>661622.98</v>
      </c>
      <c r="N1180" s="154">
        <v>1817663.98</v>
      </c>
      <c r="O1180" s="155">
        <v>0.03</v>
      </c>
    </row>
    <row r="1181" spans="1:15" x14ac:dyDescent="0.2">
      <c r="A1181" s="153" t="s">
        <v>8</v>
      </c>
      <c r="B1181" s="146" t="s">
        <v>16</v>
      </c>
      <c r="C1181" s="147">
        <v>1</v>
      </c>
      <c r="D1181" s="148">
        <v>27.6</v>
      </c>
      <c r="E1181" s="148">
        <v>0.5</v>
      </c>
      <c r="F1181" s="148">
        <v>5</v>
      </c>
      <c r="G1181" s="148">
        <v>27.6</v>
      </c>
      <c r="H1181" s="148">
        <v>0.5</v>
      </c>
      <c r="I1181" s="148">
        <v>5</v>
      </c>
      <c r="J1181" s="148">
        <v>0</v>
      </c>
      <c r="K1181" s="148">
        <v>0</v>
      </c>
      <c r="L1181" s="149">
        <v>16560</v>
      </c>
      <c r="M1181" s="150">
        <v>0.05</v>
      </c>
      <c r="N1181" s="154">
        <v>16560.05</v>
      </c>
      <c r="O1181" s="155">
        <v>3882.69</v>
      </c>
    </row>
    <row r="1182" spans="1:15" x14ac:dyDescent="0.2">
      <c r="A1182" s="153" t="s">
        <v>8</v>
      </c>
      <c r="B1182" s="146" t="s">
        <v>87</v>
      </c>
      <c r="C1182" s="147">
        <v>0</v>
      </c>
      <c r="D1182" s="148">
        <v>0</v>
      </c>
      <c r="E1182" s="148">
        <v>0</v>
      </c>
      <c r="F1182" s="148">
        <v>0</v>
      </c>
      <c r="G1182" s="148">
        <v>0</v>
      </c>
      <c r="H1182" s="148">
        <v>0</v>
      </c>
      <c r="I1182" s="148">
        <v>0</v>
      </c>
      <c r="J1182" s="148">
        <v>0</v>
      </c>
      <c r="K1182" s="148">
        <v>0</v>
      </c>
      <c r="L1182" s="149">
        <v>0</v>
      </c>
      <c r="M1182" s="150">
        <v>0</v>
      </c>
      <c r="N1182" s="154">
        <v>0</v>
      </c>
      <c r="O1182" s="155">
        <v>0</v>
      </c>
    </row>
    <row r="1183" spans="1:15" x14ac:dyDescent="0.2">
      <c r="A1183" s="153" t="s">
        <v>8</v>
      </c>
      <c r="B1183" s="146" t="s">
        <v>17</v>
      </c>
      <c r="C1183" s="147">
        <v>0</v>
      </c>
      <c r="D1183" s="148">
        <v>0</v>
      </c>
      <c r="E1183" s="148">
        <v>0</v>
      </c>
      <c r="F1183" s="148">
        <v>0</v>
      </c>
      <c r="G1183" s="148">
        <v>0</v>
      </c>
      <c r="H1183" s="148">
        <v>0</v>
      </c>
      <c r="I1183" s="148">
        <v>0</v>
      </c>
      <c r="J1183" s="148">
        <v>0</v>
      </c>
      <c r="K1183" s="148">
        <v>0</v>
      </c>
      <c r="L1183" s="149">
        <v>0</v>
      </c>
      <c r="M1183" s="150">
        <v>0</v>
      </c>
      <c r="N1183" s="154">
        <v>0</v>
      </c>
      <c r="O1183" s="155">
        <v>0</v>
      </c>
    </row>
    <row r="1184" spans="1:15" x14ac:dyDescent="0.2">
      <c r="A1184" s="153" t="s">
        <v>18</v>
      </c>
      <c r="B1184" s="146" t="s">
        <v>19</v>
      </c>
      <c r="C1184" s="147">
        <v>6</v>
      </c>
      <c r="D1184" s="148">
        <v>1.4079999999999999</v>
      </c>
      <c r="E1184" s="148">
        <v>13686</v>
      </c>
      <c r="F1184" s="148">
        <v>164232</v>
      </c>
      <c r="G1184" s="148">
        <v>0.8448</v>
      </c>
      <c r="H1184" s="148">
        <v>8211.6</v>
      </c>
      <c r="I1184" s="148">
        <v>98539.199999999997</v>
      </c>
      <c r="J1184" s="148">
        <v>0</v>
      </c>
      <c r="K1184" s="148">
        <v>0</v>
      </c>
      <c r="L1184" s="149">
        <v>5300</v>
      </c>
      <c r="M1184" s="150">
        <v>955.12</v>
      </c>
      <c r="N1184" s="154">
        <v>6255.12</v>
      </c>
      <c r="O1184" s="155">
        <v>0.08</v>
      </c>
    </row>
    <row r="1185" spans="1:15" x14ac:dyDescent="0.2">
      <c r="A1185" s="153" t="s">
        <v>10</v>
      </c>
      <c r="B1185" s="146" t="s">
        <v>13</v>
      </c>
      <c r="C1185" s="147">
        <v>0</v>
      </c>
      <c r="D1185" s="148">
        <v>0</v>
      </c>
      <c r="E1185" s="148">
        <v>0</v>
      </c>
      <c r="F1185" s="148">
        <v>0</v>
      </c>
      <c r="G1185" s="148">
        <v>0</v>
      </c>
      <c r="H1185" s="148">
        <v>0</v>
      </c>
      <c r="I1185" s="148">
        <v>0</v>
      </c>
      <c r="J1185" s="148">
        <v>0</v>
      </c>
      <c r="K1185" s="148">
        <v>0</v>
      </c>
      <c r="L1185" s="149">
        <v>0</v>
      </c>
      <c r="M1185" s="150">
        <v>0</v>
      </c>
      <c r="N1185" s="154">
        <v>0</v>
      </c>
      <c r="O1185" s="155">
        <v>0</v>
      </c>
    </row>
    <row r="1186" spans="1:15" x14ac:dyDescent="0.2">
      <c r="A1186" s="153" t="s">
        <v>33</v>
      </c>
      <c r="B1186" s="146" t="s">
        <v>136</v>
      </c>
      <c r="C1186" s="147">
        <v>0</v>
      </c>
      <c r="D1186" s="148">
        <v>0</v>
      </c>
      <c r="E1186" s="148">
        <v>0</v>
      </c>
      <c r="F1186" s="148">
        <v>0</v>
      </c>
      <c r="G1186" s="148">
        <v>0</v>
      </c>
      <c r="H1186" s="148">
        <v>0</v>
      </c>
      <c r="I1186" s="148">
        <v>0</v>
      </c>
      <c r="J1186" s="148">
        <v>0</v>
      </c>
      <c r="K1186" s="148">
        <v>0</v>
      </c>
      <c r="L1186" s="149">
        <v>0</v>
      </c>
      <c r="M1186" s="150">
        <v>0</v>
      </c>
      <c r="N1186" s="154">
        <v>0</v>
      </c>
      <c r="O1186" s="155">
        <v>0</v>
      </c>
    </row>
    <row r="1187" spans="1:15" x14ac:dyDescent="0.2">
      <c r="A1187" s="156" t="s">
        <v>130</v>
      </c>
      <c r="B1187" s="146" t="s">
        <v>130</v>
      </c>
      <c r="C1187" s="147">
        <v>0</v>
      </c>
      <c r="D1187" s="148">
        <v>0</v>
      </c>
      <c r="E1187" s="148">
        <v>0</v>
      </c>
      <c r="F1187" s="148">
        <v>0</v>
      </c>
      <c r="G1187" s="148">
        <v>0</v>
      </c>
      <c r="H1187" s="148">
        <v>0</v>
      </c>
      <c r="I1187" s="148">
        <v>0</v>
      </c>
      <c r="J1187" s="148">
        <v>0</v>
      </c>
      <c r="K1187" s="148">
        <v>0</v>
      </c>
      <c r="L1187" s="149">
        <v>0</v>
      </c>
      <c r="M1187" s="150">
        <v>0</v>
      </c>
      <c r="N1187" s="154">
        <v>0</v>
      </c>
      <c r="O1187" s="155">
        <v>0</v>
      </c>
    </row>
    <row r="1188" spans="1:15" x14ac:dyDescent="0.2">
      <c r="A1188" s="156" t="s">
        <v>131</v>
      </c>
      <c r="B1188" s="146" t="s">
        <v>131</v>
      </c>
      <c r="C1188" s="147">
        <v>0</v>
      </c>
      <c r="D1188" s="148">
        <v>0</v>
      </c>
      <c r="E1188" s="148">
        <v>0</v>
      </c>
      <c r="F1188" s="148">
        <v>0</v>
      </c>
      <c r="G1188" s="148">
        <v>0</v>
      </c>
      <c r="H1188" s="148">
        <v>0</v>
      </c>
      <c r="I1188" s="148">
        <v>0</v>
      </c>
      <c r="J1188" s="148">
        <v>0</v>
      </c>
      <c r="K1188" s="148">
        <v>0</v>
      </c>
      <c r="L1188" s="149">
        <v>0</v>
      </c>
      <c r="M1188" s="150">
        <v>0</v>
      </c>
      <c r="N1188" s="154">
        <v>0</v>
      </c>
      <c r="O1188" s="155">
        <v>0</v>
      </c>
    </row>
    <row r="1189" spans="1:15" x14ac:dyDescent="0.2">
      <c r="A1189" s="153" t="s">
        <v>32</v>
      </c>
      <c r="B1189" s="146" t="s">
        <v>32</v>
      </c>
      <c r="C1189" s="147">
        <v>0</v>
      </c>
      <c r="D1189" s="148">
        <v>0</v>
      </c>
      <c r="E1189" s="148">
        <v>0</v>
      </c>
      <c r="F1189" s="148">
        <v>0</v>
      </c>
      <c r="G1189" s="148">
        <v>0</v>
      </c>
      <c r="H1189" s="148">
        <v>0</v>
      </c>
      <c r="I1189" s="148">
        <v>0</v>
      </c>
      <c r="J1189" s="148">
        <v>0</v>
      </c>
      <c r="K1189" s="148">
        <v>0</v>
      </c>
      <c r="L1189" s="149">
        <v>0</v>
      </c>
      <c r="M1189" s="150">
        <v>0</v>
      </c>
      <c r="N1189" s="154">
        <v>0</v>
      </c>
      <c r="O1189" s="155">
        <v>0</v>
      </c>
    </row>
    <row r="1190" spans="1:15" x14ac:dyDescent="0.2">
      <c r="A1190" s="157" t="s">
        <v>40</v>
      </c>
      <c r="B1190" s="158"/>
      <c r="C1190" s="159">
        <v>15246</v>
      </c>
      <c r="D1190" s="160">
        <v>3854.6</v>
      </c>
      <c r="E1190" s="160">
        <v>14439859.790646799</v>
      </c>
      <c r="F1190" s="160">
        <v>106228712.58110124</v>
      </c>
      <c r="G1190" s="160">
        <v>3833.2739499999998</v>
      </c>
      <c r="H1190" s="160">
        <v>14260939.452646799</v>
      </c>
      <c r="I1190" s="160">
        <v>103910584.07053308</v>
      </c>
      <c r="J1190" s="160">
        <v>0</v>
      </c>
      <c r="K1190" s="161">
        <v>0</v>
      </c>
      <c r="L1190" s="162">
        <v>2336020.2599999998</v>
      </c>
      <c r="M1190" s="162">
        <v>1586960.38</v>
      </c>
      <c r="N1190" s="163">
        <v>3922980.64</v>
      </c>
      <c r="O1190" s="164">
        <v>0.04</v>
      </c>
    </row>
    <row r="1191" spans="1:15" x14ac:dyDescent="0.2">
      <c r="A1191" s="165"/>
      <c r="B1191" s="165"/>
      <c r="C1191" s="166"/>
      <c r="D1191" s="166"/>
      <c r="E1191" s="166"/>
      <c r="F1191" s="166"/>
      <c r="G1191" s="166"/>
      <c r="H1191" s="166"/>
      <c r="I1191" s="166"/>
      <c r="J1191" s="166"/>
      <c r="K1191" s="166"/>
      <c r="L1191" s="167"/>
      <c r="M1191" s="167"/>
      <c r="N1191" s="167"/>
      <c r="O1191" s="168"/>
    </row>
    <row r="1192" spans="1:15" x14ac:dyDescent="0.2">
      <c r="A1192" s="157" t="s">
        <v>129</v>
      </c>
      <c r="B1192" s="158" t="s">
        <v>129</v>
      </c>
      <c r="C1192" s="159">
        <v>1</v>
      </c>
      <c r="D1192" s="160">
        <v>521</v>
      </c>
      <c r="E1192" s="160">
        <v>411112</v>
      </c>
      <c r="F1192" s="160">
        <v>6166680</v>
      </c>
      <c r="G1192" s="160">
        <v>521</v>
      </c>
      <c r="H1192" s="160">
        <v>411112</v>
      </c>
      <c r="I1192" s="160">
        <v>6166680</v>
      </c>
      <c r="J1192" s="160">
        <v>0</v>
      </c>
      <c r="K1192" s="161">
        <v>0</v>
      </c>
      <c r="L1192" s="162">
        <v>447230</v>
      </c>
      <c r="M1192" s="169">
        <v>80233.62</v>
      </c>
      <c r="N1192" s="163">
        <v>527463.62</v>
      </c>
      <c r="O1192" s="170"/>
    </row>
    <row r="1193" spans="1:15" x14ac:dyDescent="0.2">
      <c r="A1193" s="157" t="s">
        <v>41</v>
      </c>
      <c r="B1193" s="158" t="s">
        <v>41</v>
      </c>
      <c r="C1193" s="159">
        <v>0</v>
      </c>
      <c r="D1193" s="160">
        <v>0</v>
      </c>
      <c r="E1193" s="160">
        <v>0</v>
      </c>
      <c r="F1193" s="160">
        <v>0</v>
      </c>
      <c r="G1193" s="160">
        <v>0</v>
      </c>
      <c r="H1193" s="160">
        <v>0</v>
      </c>
      <c r="I1193" s="160">
        <v>0</v>
      </c>
      <c r="J1193" s="160">
        <v>0</v>
      </c>
      <c r="K1193" s="161">
        <v>0</v>
      </c>
      <c r="L1193" s="162">
        <v>0</v>
      </c>
      <c r="M1193" s="169">
        <v>0</v>
      </c>
      <c r="N1193" s="163">
        <v>0</v>
      </c>
      <c r="O1193" s="170"/>
    </row>
    <row r="1194" spans="1:15" x14ac:dyDescent="0.2">
      <c r="A1194" s="157" t="s">
        <v>126</v>
      </c>
      <c r="B1194" s="158" t="s">
        <v>127</v>
      </c>
      <c r="C1194" s="159">
        <v>0</v>
      </c>
      <c r="D1194" s="160">
        <v>0</v>
      </c>
      <c r="E1194" s="160">
        <v>0</v>
      </c>
      <c r="F1194" s="160">
        <v>0</v>
      </c>
      <c r="G1194" s="160">
        <v>0</v>
      </c>
      <c r="H1194" s="160">
        <v>0</v>
      </c>
      <c r="I1194" s="160">
        <v>0</v>
      </c>
      <c r="J1194" s="160">
        <v>0</v>
      </c>
      <c r="K1194" s="161">
        <v>0</v>
      </c>
      <c r="L1194" s="162">
        <v>0</v>
      </c>
      <c r="M1194" s="169">
        <v>0</v>
      </c>
      <c r="N1194" s="163">
        <v>0</v>
      </c>
      <c r="O1194" s="170"/>
    </row>
    <row r="1195" spans="1:15" x14ac:dyDescent="0.2">
      <c r="A1195" s="170"/>
      <c r="B1195" s="170"/>
      <c r="C1195" s="170"/>
      <c r="D1195" s="170"/>
      <c r="E1195" s="170"/>
      <c r="F1195" s="170"/>
      <c r="G1195" s="170"/>
      <c r="H1195" s="170"/>
      <c r="I1195" s="170"/>
      <c r="J1195" s="170"/>
      <c r="K1195" s="170"/>
      <c r="L1195" s="171"/>
      <c r="M1195" s="171"/>
      <c r="N1195" s="171"/>
      <c r="O1195" s="170"/>
    </row>
    <row r="1196" spans="1:15" x14ac:dyDescent="0.2">
      <c r="A1196" s="157" t="s">
        <v>42</v>
      </c>
      <c r="B1196" s="158"/>
      <c r="C1196" s="159">
        <v>15247</v>
      </c>
      <c r="D1196" s="160">
        <v>4375.6000000000004</v>
      </c>
      <c r="E1196" s="160">
        <v>14850971.790646799</v>
      </c>
      <c r="F1196" s="160">
        <v>112395392.58110124</v>
      </c>
      <c r="G1196" s="160">
        <v>4354.2739499999998</v>
      </c>
      <c r="H1196" s="160">
        <v>14672051.452646799</v>
      </c>
      <c r="I1196" s="160">
        <v>110077264.07053308</v>
      </c>
      <c r="J1196" s="160">
        <v>0</v>
      </c>
      <c r="K1196" s="161">
        <v>0</v>
      </c>
      <c r="L1196" s="162">
        <v>2783250.26</v>
      </c>
      <c r="M1196" s="169">
        <v>1667194</v>
      </c>
      <c r="N1196" s="163">
        <v>4450444.26</v>
      </c>
      <c r="O1196" s="170"/>
    </row>
    <row r="1197" spans="1:15" x14ac:dyDescent="0.2">
      <c r="A1197" s="172"/>
      <c r="B1197" s="170"/>
      <c r="C1197" s="170"/>
      <c r="D1197" s="170"/>
      <c r="E1197" s="170"/>
      <c r="F1197" s="170"/>
      <c r="G1197" s="170"/>
      <c r="H1197" s="170"/>
      <c r="I1197" s="170"/>
      <c r="J1197" s="170"/>
      <c r="K1197" s="170"/>
      <c r="L1197" s="170"/>
      <c r="M1197" s="170"/>
      <c r="N1197" s="170"/>
      <c r="O1197" s="170"/>
    </row>
    <row r="1198" spans="1:15" x14ac:dyDescent="0.2">
      <c r="A1198" s="173" t="s">
        <v>85</v>
      </c>
      <c r="B1198" s="174" t="s">
        <v>84</v>
      </c>
      <c r="C1198" s="175">
        <v>1.0985930163475572</v>
      </c>
      <c r="D1198" s="176"/>
      <c r="E1198" s="170"/>
      <c r="F1198" s="170"/>
      <c r="G1198" s="170"/>
      <c r="H1198" s="170"/>
      <c r="I1198" s="170"/>
      <c r="J1198" s="170"/>
      <c r="K1198" s="170"/>
      <c r="L1198" s="170"/>
      <c r="M1198" s="170"/>
      <c r="N1198" s="170"/>
      <c r="O1198" s="170"/>
    </row>
    <row r="1199" spans="1:15" x14ac:dyDescent="0.2">
      <c r="A1199" s="177"/>
      <c r="B1199" s="178" t="s">
        <v>76</v>
      </c>
      <c r="C1199" s="179">
        <v>1.226377855319102</v>
      </c>
      <c r="D1199" s="176"/>
      <c r="E1199" s="170"/>
      <c r="F1199" s="170"/>
      <c r="G1199" s="170"/>
      <c r="H1199" s="170"/>
      <c r="I1199" s="170"/>
      <c r="J1199" s="170"/>
      <c r="K1199" s="170"/>
      <c r="L1199" s="170"/>
      <c r="M1199" s="170"/>
      <c r="N1199" s="170"/>
      <c r="O1199" s="170"/>
    </row>
    <row r="1200" spans="1:15" x14ac:dyDescent="0.2">
      <c r="A1200" s="180" t="s">
        <v>132</v>
      </c>
      <c r="B1200" s="170"/>
      <c r="C1200" s="170"/>
      <c r="D1200" s="170"/>
      <c r="E1200" s="170"/>
      <c r="F1200" s="170"/>
      <c r="G1200" s="170"/>
      <c r="H1200" s="170"/>
      <c r="I1200" s="170"/>
      <c r="J1200" s="170"/>
      <c r="K1200" s="170"/>
      <c r="L1200" s="170"/>
      <c r="M1200" s="170"/>
      <c r="N1200" s="170"/>
      <c r="O1200" s="170"/>
    </row>
    <row r="1201" spans="1:15" x14ac:dyDescent="0.2">
      <c r="A1201" s="379" t="s">
        <v>89</v>
      </c>
      <c r="B1201" s="374"/>
      <c r="C1201" s="397" t="s">
        <v>36</v>
      </c>
      <c r="D1201" s="398"/>
      <c r="E1201" s="398"/>
      <c r="F1201" s="398"/>
      <c r="G1201" s="398"/>
      <c r="H1201" s="398"/>
      <c r="I1201" s="398"/>
      <c r="J1201" s="398"/>
      <c r="K1201" s="379"/>
      <c r="L1201" s="399" t="s">
        <v>0</v>
      </c>
      <c r="M1201" s="400"/>
      <c r="N1201" s="400"/>
      <c r="O1201" s="400"/>
    </row>
    <row r="1202" spans="1:15" ht="51" x14ac:dyDescent="0.2">
      <c r="A1202" s="376" t="s">
        <v>37</v>
      </c>
      <c r="B1202" s="376" t="s">
        <v>1</v>
      </c>
      <c r="C1202" s="376" t="s">
        <v>38</v>
      </c>
      <c r="D1202" s="377" t="s">
        <v>98</v>
      </c>
      <c r="E1202" s="377" t="s">
        <v>91</v>
      </c>
      <c r="F1202" s="377" t="s">
        <v>92</v>
      </c>
      <c r="G1202" s="377" t="s">
        <v>93</v>
      </c>
      <c r="H1202" s="377" t="s">
        <v>94</v>
      </c>
      <c r="I1202" s="377" t="s">
        <v>95</v>
      </c>
      <c r="J1202" s="377" t="s">
        <v>96</v>
      </c>
      <c r="K1202" s="377" t="s">
        <v>43</v>
      </c>
      <c r="L1202" s="376" t="s">
        <v>5</v>
      </c>
      <c r="M1202" s="287" t="s">
        <v>6</v>
      </c>
      <c r="N1202" s="378" t="s">
        <v>7</v>
      </c>
      <c r="O1202" s="378" t="s">
        <v>82</v>
      </c>
    </row>
    <row r="1203" spans="1:15" x14ac:dyDescent="0.2">
      <c r="A1203" s="145" t="s">
        <v>20</v>
      </c>
      <c r="B1203" s="146" t="s">
        <v>21</v>
      </c>
      <c r="C1203" s="147">
        <v>5434</v>
      </c>
      <c r="D1203" s="148">
        <v>378.77000000000004</v>
      </c>
      <c r="E1203" s="148">
        <v>337203</v>
      </c>
      <c r="F1203" s="148">
        <v>4708191</v>
      </c>
      <c r="G1203" s="148">
        <v>303.01600000000002</v>
      </c>
      <c r="H1203" s="148">
        <v>268045.87</v>
      </c>
      <c r="I1203" s="148">
        <v>3748720.37</v>
      </c>
      <c r="J1203" s="148">
        <v>0</v>
      </c>
      <c r="K1203" s="148">
        <v>1886.2501803997209</v>
      </c>
      <c r="L1203" s="149">
        <v>25607.8</v>
      </c>
      <c r="M1203" s="150">
        <v>48082.46</v>
      </c>
      <c r="N1203" s="151">
        <v>73690.259999999995</v>
      </c>
      <c r="O1203" s="152">
        <v>0.03</v>
      </c>
    </row>
    <row r="1204" spans="1:15" x14ac:dyDescent="0.2">
      <c r="A1204" s="153" t="s">
        <v>123</v>
      </c>
      <c r="B1204" s="146" t="s">
        <v>124</v>
      </c>
      <c r="C1204" s="147">
        <v>1</v>
      </c>
      <c r="D1204" s="148">
        <v>0</v>
      </c>
      <c r="E1204" s="148">
        <v>15000000</v>
      </c>
      <c r="F1204" s="148">
        <v>45000000</v>
      </c>
      <c r="G1204" s="148">
        <v>0</v>
      </c>
      <c r="H1204" s="148">
        <v>12750000</v>
      </c>
      <c r="I1204" s="148">
        <v>38250000</v>
      </c>
      <c r="J1204" s="148">
        <v>0</v>
      </c>
      <c r="K1204" s="148">
        <v>19246.319351445603</v>
      </c>
      <c r="L1204" s="149">
        <v>0</v>
      </c>
      <c r="M1204" s="150">
        <v>1115718.95</v>
      </c>
      <c r="N1204" s="154">
        <v>1115718.95</v>
      </c>
      <c r="O1204" s="155">
        <v>0.04</v>
      </c>
    </row>
    <row r="1205" spans="1:15" x14ac:dyDescent="0.2">
      <c r="A1205" s="153" t="s">
        <v>39</v>
      </c>
      <c r="B1205" s="146" t="s">
        <v>44</v>
      </c>
      <c r="C1205" s="147">
        <v>0</v>
      </c>
      <c r="D1205" s="148">
        <v>0</v>
      </c>
      <c r="E1205" s="148">
        <v>0</v>
      </c>
      <c r="F1205" s="148">
        <v>0</v>
      </c>
      <c r="G1205" s="148">
        <v>0</v>
      </c>
      <c r="H1205" s="148">
        <v>0</v>
      </c>
      <c r="I1205" s="148">
        <v>0</v>
      </c>
      <c r="J1205" s="148">
        <v>0</v>
      </c>
      <c r="K1205" s="148">
        <v>0</v>
      </c>
      <c r="L1205" s="149">
        <v>0</v>
      </c>
      <c r="M1205" s="150">
        <v>0</v>
      </c>
      <c r="N1205" s="154">
        <v>0</v>
      </c>
      <c r="O1205" s="155">
        <v>0</v>
      </c>
    </row>
    <row r="1206" spans="1:15" x14ac:dyDescent="0.2">
      <c r="A1206" s="153" t="s">
        <v>10</v>
      </c>
      <c r="B1206" s="146" t="s">
        <v>25</v>
      </c>
      <c r="C1206" s="147">
        <v>15842</v>
      </c>
      <c r="D1206" s="148">
        <v>5580.2240000000011</v>
      </c>
      <c r="E1206" s="148">
        <v>7375395.5999999996</v>
      </c>
      <c r="F1206" s="148">
        <v>72047757</v>
      </c>
      <c r="G1206" s="148">
        <v>4742.9759999999997</v>
      </c>
      <c r="H1206" s="148">
        <v>6265031.6599999992</v>
      </c>
      <c r="I1206" s="148">
        <v>61415586.299999997</v>
      </c>
      <c r="J1206" s="148">
        <v>0</v>
      </c>
      <c r="K1206" s="148">
        <v>37833.83583495616</v>
      </c>
      <c r="L1206" s="149">
        <v>3043408.7</v>
      </c>
      <c r="M1206" s="150">
        <v>2257304.1800000002</v>
      </c>
      <c r="N1206" s="154">
        <v>5300712.88</v>
      </c>
      <c r="O1206" s="155">
        <v>0.13</v>
      </c>
    </row>
    <row r="1207" spans="1:15" x14ac:dyDescent="0.2">
      <c r="A1207" s="153" t="s">
        <v>20</v>
      </c>
      <c r="B1207" s="146" t="s">
        <v>22</v>
      </c>
      <c r="C1207" s="147">
        <v>0</v>
      </c>
      <c r="D1207" s="148">
        <v>0</v>
      </c>
      <c r="E1207" s="148">
        <v>0</v>
      </c>
      <c r="F1207" s="148">
        <v>0</v>
      </c>
      <c r="G1207" s="148">
        <v>0</v>
      </c>
      <c r="H1207" s="148">
        <v>0</v>
      </c>
      <c r="I1207" s="148">
        <v>0</v>
      </c>
      <c r="J1207" s="148">
        <v>0</v>
      </c>
      <c r="K1207" s="148">
        <v>0</v>
      </c>
      <c r="L1207" s="149">
        <v>0</v>
      </c>
      <c r="M1207" s="150">
        <v>0</v>
      </c>
      <c r="N1207" s="154">
        <v>0</v>
      </c>
      <c r="O1207" s="155">
        <v>0</v>
      </c>
    </row>
    <row r="1208" spans="1:15" x14ac:dyDescent="0.2">
      <c r="A1208" s="153" t="s">
        <v>23</v>
      </c>
      <c r="B1208" s="146" t="s">
        <v>24</v>
      </c>
      <c r="C1208" s="147">
        <v>0</v>
      </c>
      <c r="D1208" s="148">
        <v>0</v>
      </c>
      <c r="E1208" s="148">
        <v>0</v>
      </c>
      <c r="F1208" s="148">
        <v>0</v>
      </c>
      <c r="G1208" s="148">
        <v>0</v>
      </c>
      <c r="H1208" s="148">
        <v>0</v>
      </c>
      <c r="I1208" s="148">
        <v>0</v>
      </c>
      <c r="J1208" s="148">
        <v>0</v>
      </c>
      <c r="K1208" s="148">
        <v>0</v>
      </c>
      <c r="L1208" s="149">
        <v>0</v>
      </c>
      <c r="M1208" s="150">
        <v>0</v>
      </c>
      <c r="N1208" s="154">
        <v>0</v>
      </c>
      <c r="O1208" s="155">
        <v>0</v>
      </c>
    </row>
    <row r="1209" spans="1:15" x14ac:dyDescent="0.2">
      <c r="A1209" s="153" t="s">
        <v>10</v>
      </c>
      <c r="B1209" s="146" t="s">
        <v>26</v>
      </c>
      <c r="C1209" s="147">
        <v>0</v>
      </c>
      <c r="D1209" s="148">
        <v>0</v>
      </c>
      <c r="E1209" s="148">
        <v>0</v>
      </c>
      <c r="F1209" s="148">
        <v>0</v>
      </c>
      <c r="G1209" s="148">
        <v>0</v>
      </c>
      <c r="H1209" s="148">
        <v>0</v>
      </c>
      <c r="I1209" s="148">
        <v>0</v>
      </c>
      <c r="J1209" s="148">
        <v>0</v>
      </c>
      <c r="K1209" s="148">
        <v>0</v>
      </c>
      <c r="L1209" s="149">
        <v>0</v>
      </c>
      <c r="M1209" s="150">
        <v>0</v>
      </c>
      <c r="N1209" s="154">
        <v>0</v>
      </c>
      <c r="O1209" s="155">
        <v>0</v>
      </c>
    </row>
    <row r="1210" spans="1:15" x14ac:dyDescent="0.2">
      <c r="A1210" s="153" t="s">
        <v>14</v>
      </c>
      <c r="B1210" s="146" t="s">
        <v>28</v>
      </c>
      <c r="C1210" s="147">
        <v>965602</v>
      </c>
      <c r="D1210" s="148">
        <v>4828.01</v>
      </c>
      <c r="E1210" s="148">
        <v>37697102.079999998</v>
      </c>
      <c r="F1210" s="148">
        <v>603153633.27999997</v>
      </c>
      <c r="G1210" s="148">
        <v>4103.8085000000001</v>
      </c>
      <c r="H1210" s="148">
        <v>32042536.767999999</v>
      </c>
      <c r="I1210" s="148">
        <v>512680588.28799999</v>
      </c>
      <c r="J1210" s="148">
        <v>0</v>
      </c>
      <c r="K1210" s="148">
        <v>322457.98455809965</v>
      </c>
      <c r="L1210" s="149">
        <v>1661833.87</v>
      </c>
      <c r="M1210" s="150">
        <v>1036161.04</v>
      </c>
      <c r="N1210" s="154">
        <v>2697994.91</v>
      </c>
      <c r="O1210" s="155">
        <v>0.01</v>
      </c>
    </row>
    <row r="1211" spans="1:15" x14ac:dyDescent="0.2">
      <c r="A1211" s="153" t="s">
        <v>29</v>
      </c>
      <c r="B1211" s="146" t="s">
        <v>30</v>
      </c>
      <c r="C1211" s="147">
        <v>1686</v>
      </c>
      <c r="D1211" s="148">
        <v>207.37799999999999</v>
      </c>
      <c r="E1211" s="148">
        <v>2884746</v>
      </c>
      <c r="F1211" s="148">
        <v>43271190</v>
      </c>
      <c r="G1211" s="148">
        <v>136.86948000000001</v>
      </c>
      <c r="H1211" s="148">
        <v>1903932.36</v>
      </c>
      <c r="I1211" s="148">
        <v>28558985.400000002</v>
      </c>
      <c r="J1211" s="148">
        <v>0</v>
      </c>
      <c r="K1211" s="148">
        <v>17962.59324711348</v>
      </c>
      <c r="L1211" s="149">
        <v>495998.61</v>
      </c>
      <c r="M1211" s="150">
        <v>819503.07</v>
      </c>
      <c r="N1211" s="154">
        <v>1315501.68</v>
      </c>
      <c r="O1211" s="155">
        <v>0.08</v>
      </c>
    </row>
    <row r="1212" spans="1:15" x14ac:dyDescent="0.2">
      <c r="A1212" s="153" t="s">
        <v>18</v>
      </c>
      <c r="B1212" s="146" t="s">
        <v>31</v>
      </c>
      <c r="C1212" s="147">
        <v>19593</v>
      </c>
      <c r="D1212" s="148">
        <v>1037.5930000000001</v>
      </c>
      <c r="E1212" s="148">
        <v>7020852.0499999998</v>
      </c>
      <c r="F1212" s="148">
        <v>43339863.5</v>
      </c>
      <c r="G1212" s="148">
        <v>929.94560000000001</v>
      </c>
      <c r="H1212" s="148">
        <v>6316684.5650000004</v>
      </c>
      <c r="I1212" s="148">
        <v>38003001.75</v>
      </c>
      <c r="J1212" s="148">
        <v>0</v>
      </c>
      <c r="K1212" s="148">
        <v>25768.608793935593</v>
      </c>
      <c r="L1212" s="149">
        <v>593303.16</v>
      </c>
      <c r="M1212" s="150">
        <v>1538029.23</v>
      </c>
      <c r="N1212" s="154">
        <v>2131332.39</v>
      </c>
      <c r="O1212" s="155">
        <v>0.08</v>
      </c>
    </row>
    <row r="1213" spans="1:15" x14ac:dyDescent="0.2">
      <c r="A1213" s="153" t="s">
        <v>10</v>
      </c>
      <c r="B1213" s="146" t="s">
        <v>27</v>
      </c>
      <c r="C1213" s="147">
        <v>1960</v>
      </c>
      <c r="D1213" s="148">
        <v>55.789000000000001</v>
      </c>
      <c r="E1213" s="148">
        <v>937000</v>
      </c>
      <c r="F1213" s="148">
        <v>17427070</v>
      </c>
      <c r="G1213" s="148">
        <v>47.420649999999995</v>
      </c>
      <c r="H1213" s="148">
        <v>337197.01</v>
      </c>
      <c r="I1213" s="148">
        <v>5627949.7000000002</v>
      </c>
      <c r="J1213" s="148">
        <v>0</v>
      </c>
      <c r="K1213" s="148">
        <v>3969.368527555428</v>
      </c>
      <c r="L1213" s="149">
        <v>161095.92000000001</v>
      </c>
      <c r="M1213" s="150">
        <v>473110.51</v>
      </c>
      <c r="N1213" s="154">
        <v>634206.43000000005</v>
      </c>
      <c r="O1213" s="155">
        <v>0.21</v>
      </c>
    </row>
    <row r="1214" spans="1:15" x14ac:dyDescent="0.2">
      <c r="A1214" s="153" t="s">
        <v>33</v>
      </c>
      <c r="B1214" s="146" t="s">
        <v>34</v>
      </c>
      <c r="C1214" s="147">
        <v>120</v>
      </c>
      <c r="D1214" s="148">
        <v>17.806000000000001</v>
      </c>
      <c r="E1214" s="148">
        <v>318606</v>
      </c>
      <c r="F1214" s="148">
        <v>3186060</v>
      </c>
      <c r="G1214" s="148">
        <v>15.1351</v>
      </c>
      <c r="H1214" s="148">
        <v>270815.09999999998</v>
      </c>
      <c r="I1214" s="148">
        <v>2708151</v>
      </c>
      <c r="J1214" s="148">
        <v>0</v>
      </c>
      <c r="K1214" s="148">
        <v>1811.0531952140966</v>
      </c>
      <c r="L1214" s="149">
        <v>112587.84</v>
      </c>
      <c r="M1214" s="150">
        <v>18520.02</v>
      </c>
      <c r="N1214" s="154">
        <v>131107.85999999999</v>
      </c>
      <c r="O1214" s="155">
        <v>7.0000000000000007E-2</v>
      </c>
    </row>
    <row r="1215" spans="1:15" x14ac:dyDescent="0.2">
      <c r="A1215" s="153" t="s">
        <v>123</v>
      </c>
      <c r="B1215" s="146" t="s">
        <v>125</v>
      </c>
      <c r="C1215" s="147">
        <v>0</v>
      </c>
      <c r="D1215" s="148">
        <v>0</v>
      </c>
      <c r="E1215" s="148">
        <v>0</v>
      </c>
      <c r="F1215" s="148">
        <v>0</v>
      </c>
      <c r="G1215" s="148">
        <v>0</v>
      </c>
      <c r="H1215" s="148">
        <v>0</v>
      </c>
      <c r="I1215" s="148">
        <v>0</v>
      </c>
      <c r="J1215" s="148">
        <v>0</v>
      </c>
      <c r="K1215" s="148">
        <v>0</v>
      </c>
      <c r="L1215" s="149">
        <v>0</v>
      </c>
      <c r="M1215" s="150">
        <v>0</v>
      </c>
      <c r="N1215" s="154">
        <v>0</v>
      </c>
      <c r="O1215" s="155">
        <v>0</v>
      </c>
    </row>
    <row r="1216" spans="1:15" x14ac:dyDescent="0.2">
      <c r="A1216" s="153" t="s">
        <v>39</v>
      </c>
      <c r="B1216" s="146" t="s">
        <v>88</v>
      </c>
      <c r="C1216" s="147">
        <v>150</v>
      </c>
      <c r="D1216" s="148">
        <v>3142.6260000000002</v>
      </c>
      <c r="E1216" s="148">
        <v>31452176.399999999</v>
      </c>
      <c r="F1216" s="148">
        <v>471782646</v>
      </c>
      <c r="G1216" s="148">
        <v>2921.8356600000002</v>
      </c>
      <c r="H1216" s="148">
        <v>29815913.004000001</v>
      </c>
      <c r="I1216" s="148">
        <v>447238695.05999994</v>
      </c>
      <c r="J1216" s="148">
        <v>0</v>
      </c>
      <c r="K1216" s="148">
        <v>311081.08403399563</v>
      </c>
      <c r="L1216" s="149">
        <v>2295380.4</v>
      </c>
      <c r="M1216" s="150">
        <v>3340648.12</v>
      </c>
      <c r="N1216" s="154">
        <v>5636028.5199999996</v>
      </c>
      <c r="O1216" s="155">
        <v>0.02</v>
      </c>
    </row>
    <row r="1217" spans="1:15" x14ac:dyDescent="0.2">
      <c r="A1217" s="153" t="s">
        <v>8</v>
      </c>
      <c r="B1217" s="146" t="s">
        <v>9</v>
      </c>
      <c r="C1217" s="147">
        <v>0</v>
      </c>
      <c r="D1217" s="148">
        <v>0</v>
      </c>
      <c r="E1217" s="148">
        <v>0</v>
      </c>
      <c r="F1217" s="148">
        <v>0</v>
      </c>
      <c r="G1217" s="148">
        <v>0</v>
      </c>
      <c r="H1217" s="148">
        <v>0</v>
      </c>
      <c r="I1217" s="148">
        <v>0</v>
      </c>
      <c r="J1217" s="148">
        <v>0</v>
      </c>
      <c r="K1217" s="148">
        <v>0</v>
      </c>
      <c r="L1217" s="149">
        <v>0</v>
      </c>
      <c r="M1217" s="150">
        <v>0</v>
      </c>
      <c r="N1217" s="154">
        <v>0</v>
      </c>
      <c r="O1217" s="155">
        <v>0</v>
      </c>
    </row>
    <row r="1218" spans="1:15" x14ac:dyDescent="0.2">
      <c r="A1218" s="153" t="s">
        <v>10</v>
      </c>
      <c r="B1218" s="146" t="s">
        <v>11</v>
      </c>
      <c r="C1218" s="147">
        <v>220</v>
      </c>
      <c r="D1218" s="148">
        <v>18.651000000000003</v>
      </c>
      <c r="E1218" s="148">
        <v>114832</v>
      </c>
      <c r="F1218" s="148">
        <v>1622368.932386688</v>
      </c>
      <c r="G1218" s="148">
        <v>15.853349999999999</v>
      </c>
      <c r="H1218" s="148">
        <v>97607.2</v>
      </c>
      <c r="I1218" s="148">
        <v>1379013.5925286845</v>
      </c>
      <c r="J1218" s="148">
        <v>0</v>
      </c>
      <c r="K1218" s="148">
        <v>1056.6189547660456</v>
      </c>
      <c r="L1218" s="149">
        <v>24010.77</v>
      </c>
      <c r="M1218" s="150">
        <v>13386.03</v>
      </c>
      <c r="N1218" s="154">
        <v>37396.81</v>
      </c>
      <c r="O1218" s="155">
        <v>0.05</v>
      </c>
    </row>
    <row r="1219" spans="1:15" x14ac:dyDescent="0.2">
      <c r="A1219" s="153" t="s">
        <v>10</v>
      </c>
      <c r="B1219" s="146" t="s">
        <v>12</v>
      </c>
      <c r="C1219" s="147">
        <v>0</v>
      </c>
      <c r="D1219" s="148">
        <v>0</v>
      </c>
      <c r="E1219" s="148">
        <v>0</v>
      </c>
      <c r="F1219" s="148">
        <v>0</v>
      </c>
      <c r="G1219" s="148">
        <v>0</v>
      </c>
      <c r="H1219" s="148">
        <v>0</v>
      </c>
      <c r="I1219" s="148">
        <v>0</v>
      </c>
      <c r="J1219" s="148">
        <v>0</v>
      </c>
      <c r="K1219" s="148">
        <v>0</v>
      </c>
      <c r="L1219" s="149">
        <v>0</v>
      </c>
      <c r="M1219" s="150">
        <v>0</v>
      </c>
      <c r="N1219" s="154">
        <v>0</v>
      </c>
      <c r="O1219" s="155">
        <v>0</v>
      </c>
    </row>
    <row r="1220" spans="1:15" x14ac:dyDescent="0.2">
      <c r="A1220" s="153" t="s">
        <v>14</v>
      </c>
      <c r="B1220" s="146" t="s">
        <v>15</v>
      </c>
      <c r="C1220" s="147">
        <v>375745</v>
      </c>
      <c r="D1220" s="148">
        <v>4481.0590000000002</v>
      </c>
      <c r="E1220" s="148">
        <v>23449410</v>
      </c>
      <c r="F1220" s="148">
        <v>203105830</v>
      </c>
      <c r="G1220" s="148">
        <v>4115.3879499999994</v>
      </c>
      <c r="H1220" s="148">
        <v>21490731.059999999</v>
      </c>
      <c r="I1220" s="148">
        <v>184529086.90000001</v>
      </c>
      <c r="J1220" s="148">
        <v>0</v>
      </c>
      <c r="K1220" s="148">
        <v>127828.81228537908</v>
      </c>
      <c r="L1220" s="149">
        <v>7180242.8799999999</v>
      </c>
      <c r="M1220" s="150">
        <v>1749606.66</v>
      </c>
      <c r="N1220" s="154">
        <v>8929849.5500000007</v>
      </c>
      <c r="O1220" s="155">
        <v>7.0000000000000007E-2</v>
      </c>
    </row>
    <row r="1221" spans="1:15" x14ac:dyDescent="0.2">
      <c r="A1221" s="153" t="s">
        <v>8</v>
      </c>
      <c r="B1221" s="146" t="s">
        <v>16</v>
      </c>
      <c r="C1221" s="147">
        <v>0</v>
      </c>
      <c r="D1221" s="148">
        <v>0</v>
      </c>
      <c r="E1221" s="148">
        <v>0</v>
      </c>
      <c r="F1221" s="148">
        <v>0</v>
      </c>
      <c r="G1221" s="148">
        <v>0</v>
      </c>
      <c r="H1221" s="148">
        <v>0</v>
      </c>
      <c r="I1221" s="148">
        <v>0</v>
      </c>
      <c r="J1221" s="148">
        <v>0</v>
      </c>
      <c r="K1221" s="148">
        <v>0</v>
      </c>
      <c r="L1221" s="149">
        <v>0</v>
      </c>
      <c r="M1221" s="150">
        <v>0</v>
      </c>
      <c r="N1221" s="154">
        <v>0</v>
      </c>
      <c r="O1221" s="155">
        <v>0</v>
      </c>
    </row>
    <row r="1222" spans="1:15" x14ac:dyDescent="0.2">
      <c r="A1222" s="153" t="s">
        <v>8</v>
      </c>
      <c r="B1222" s="146" t="s">
        <v>87</v>
      </c>
      <c r="C1222" s="147">
        <v>0</v>
      </c>
      <c r="D1222" s="148">
        <v>0</v>
      </c>
      <c r="E1222" s="148">
        <v>0</v>
      </c>
      <c r="F1222" s="148">
        <v>0</v>
      </c>
      <c r="G1222" s="148">
        <v>0</v>
      </c>
      <c r="H1222" s="148">
        <v>0</v>
      </c>
      <c r="I1222" s="148">
        <v>0</v>
      </c>
      <c r="J1222" s="148">
        <v>0</v>
      </c>
      <c r="K1222" s="148">
        <v>0</v>
      </c>
      <c r="L1222" s="149">
        <v>0</v>
      </c>
      <c r="M1222" s="150">
        <v>0</v>
      </c>
      <c r="N1222" s="154">
        <v>0</v>
      </c>
      <c r="O1222" s="155">
        <v>0</v>
      </c>
    </row>
    <row r="1223" spans="1:15" x14ac:dyDescent="0.2">
      <c r="A1223" s="153" t="s">
        <v>8</v>
      </c>
      <c r="B1223" s="146" t="s">
        <v>17</v>
      </c>
      <c r="C1223" s="147">
        <v>0</v>
      </c>
      <c r="D1223" s="148">
        <v>0</v>
      </c>
      <c r="E1223" s="148">
        <v>0</v>
      </c>
      <c r="F1223" s="148">
        <v>0</v>
      </c>
      <c r="G1223" s="148">
        <v>0</v>
      </c>
      <c r="H1223" s="148">
        <v>0</v>
      </c>
      <c r="I1223" s="148">
        <v>0</v>
      </c>
      <c r="J1223" s="148">
        <v>0</v>
      </c>
      <c r="K1223" s="148">
        <v>0</v>
      </c>
      <c r="L1223" s="149">
        <v>0</v>
      </c>
      <c r="M1223" s="150">
        <v>0</v>
      </c>
      <c r="N1223" s="154">
        <v>0</v>
      </c>
      <c r="O1223" s="155">
        <v>0</v>
      </c>
    </row>
    <row r="1224" spans="1:15" x14ac:dyDescent="0.2">
      <c r="A1224" s="153" t="s">
        <v>18</v>
      </c>
      <c r="B1224" s="146" t="s">
        <v>19</v>
      </c>
      <c r="C1224" s="147">
        <v>7858</v>
      </c>
      <c r="D1224" s="148">
        <v>391.87600000000003</v>
      </c>
      <c r="E1224" s="148">
        <v>3664338.2720056754</v>
      </c>
      <c r="F1224" s="148">
        <v>39935098.080085129</v>
      </c>
      <c r="G1224" s="148">
        <v>235.12560000000002</v>
      </c>
      <c r="H1224" s="148">
        <v>2198602.963203405</v>
      </c>
      <c r="I1224" s="148">
        <v>23961058.848051079</v>
      </c>
      <c r="J1224" s="148">
        <v>0</v>
      </c>
      <c r="K1224" s="148">
        <v>15790.596643855168</v>
      </c>
      <c r="L1224" s="149">
        <v>370390.88</v>
      </c>
      <c r="M1224" s="150">
        <v>135298.51999999999</v>
      </c>
      <c r="N1224" s="154">
        <v>505689.4</v>
      </c>
      <c r="O1224" s="155">
        <v>0.03</v>
      </c>
    </row>
    <row r="1225" spans="1:15" x14ac:dyDescent="0.2">
      <c r="A1225" s="153" t="s">
        <v>10</v>
      </c>
      <c r="B1225" s="146" t="s">
        <v>13</v>
      </c>
      <c r="C1225" s="147">
        <v>0</v>
      </c>
      <c r="D1225" s="148">
        <v>0</v>
      </c>
      <c r="E1225" s="148">
        <v>0</v>
      </c>
      <c r="F1225" s="148">
        <v>0</v>
      </c>
      <c r="G1225" s="148">
        <v>0</v>
      </c>
      <c r="H1225" s="148">
        <v>0</v>
      </c>
      <c r="I1225" s="148">
        <v>0</v>
      </c>
      <c r="J1225" s="148">
        <v>0</v>
      </c>
      <c r="K1225" s="148">
        <v>0</v>
      </c>
      <c r="L1225" s="149">
        <v>0</v>
      </c>
      <c r="M1225" s="150">
        <v>0</v>
      </c>
      <c r="N1225" s="154">
        <v>0</v>
      </c>
      <c r="O1225" s="155">
        <v>0</v>
      </c>
    </row>
    <row r="1226" spans="1:15" x14ac:dyDescent="0.2">
      <c r="A1226" s="153" t="s">
        <v>33</v>
      </c>
      <c r="B1226" s="146" t="s">
        <v>136</v>
      </c>
      <c r="C1226" s="147">
        <v>0</v>
      </c>
      <c r="D1226" s="148">
        <v>0</v>
      </c>
      <c r="E1226" s="148">
        <v>0</v>
      </c>
      <c r="F1226" s="148">
        <v>0</v>
      </c>
      <c r="G1226" s="148">
        <v>0</v>
      </c>
      <c r="H1226" s="148">
        <v>0</v>
      </c>
      <c r="I1226" s="148">
        <v>0</v>
      </c>
      <c r="J1226" s="148">
        <v>0</v>
      </c>
      <c r="K1226" s="148">
        <v>0</v>
      </c>
      <c r="L1226" s="149">
        <v>0</v>
      </c>
      <c r="M1226" s="150">
        <v>0</v>
      </c>
      <c r="N1226" s="154">
        <v>0</v>
      </c>
      <c r="O1226" s="155">
        <v>0</v>
      </c>
    </row>
    <row r="1227" spans="1:15" x14ac:dyDescent="0.2">
      <c r="A1227" s="156" t="s">
        <v>130</v>
      </c>
      <c r="B1227" s="146" t="s">
        <v>130</v>
      </c>
      <c r="C1227" s="147">
        <v>0</v>
      </c>
      <c r="D1227" s="148">
        <v>0</v>
      </c>
      <c r="E1227" s="148">
        <v>0</v>
      </c>
      <c r="F1227" s="148">
        <v>0</v>
      </c>
      <c r="G1227" s="148">
        <v>0</v>
      </c>
      <c r="H1227" s="148">
        <v>0</v>
      </c>
      <c r="I1227" s="148">
        <v>0</v>
      </c>
      <c r="J1227" s="148">
        <v>0</v>
      </c>
      <c r="K1227" s="148">
        <v>0</v>
      </c>
      <c r="L1227" s="149">
        <v>0</v>
      </c>
      <c r="M1227" s="150">
        <v>0</v>
      </c>
      <c r="N1227" s="154">
        <v>0</v>
      </c>
      <c r="O1227" s="155">
        <v>0</v>
      </c>
    </row>
    <row r="1228" spans="1:15" x14ac:dyDescent="0.2">
      <c r="A1228" s="156" t="s">
        <v>131</v>
      </c>
      <c r="B1228" s="146" t="s">
        <v>131</v>
      </c>
      <c r="C1228" s="147">
        <v>0</v>
      </c>
      <c r="D1228" s="148">
        <v>0</v>
      </c>
      <c r="E1228" s="148">
        <v>0</v>
      </c>
      <c r="F1228" s="148">
        <v>0</v>
      </c>
      <c r="G1228" s="148">
        <v>0</v>
      </c>
      <c r="H1228" s="148">
        <v>0</v>
      </c>
      <c r="I1228" s="148">
        <v>0</v>
      </c>
      <c r="J1228" s="148">
        <v>0</v>
      </c>
      <c r="K1228" s="148">
        <v>0</v>
      </c>
      <c r="L1228" s="149">
        <v>0</v>
      </c>
      <c r="M1228" s="150">
        <v>0</v>
      </c>
      <c r="N1228" s="154">
        <v>0</v>
      </c>
      <c r="O1228" s="155">
        <v>0</v>
      </c>
    </row>
    <row r="1229" spans="1:15" x14ac:dyDescent="0.2">
      <c r="A1229" s="153" t="s">
        <v>32</v>
      </c>
      <c r="B1229" s="146" t="s">
        <v>32</v>
      </c>
      <c r="C1229" s="147">
        <v>6618</v>
      </c>
      <c r="D1229" s="148">
        <v>0.51479999999999992</v>
      </c>
      <c r="E1229" s="148">
        <v>6943413.5999999996</v>
      </c>
      <c r="F1229" s="148">
        <v>73838066.400000006</v>
      </c>
      <c r="G1229" s="148">
        <v>0.30887999999999993</v>
      </c>
      <c r="H1229" s="148">
        <v>5626333.4100000011</v>
      </c>
      <c r="I1229" s="148">
        <v>58916048.340000004</v>
      </c>
      <c r="J1229" s="148">
        <v>0</v>
      </c>
      <c r="K1229" s="148">
        <v>44020.359656423934</v>
      </c>
      <c r="L1229" s="149">
        <v>752020.5</v>
      </c>
      <c r="M1229" s="150">
        <v>1414368.52</v>
      </c>
      <c r="N1229" s="154">
        <v>2166389.02</v>
      </c>
      <c r="O1229" s="155">
        <v>0.06</v>
      </c>
    </row>
    <row r="1230" spans="1:15" x14ac:dyDescent="0.2">
      <c r="A1230" s="157" t="s">
        <v>40</v>
      </c>
      <c r="B1230" s="158"/>
      <c r="C1230" s="159">
        <v>1400829</v>
      </c>
      <c r="D1230" s="160">
        <v>20140.296800000004</v>
      </c>
      <c r="E1230" s="160">
        <v>137195075.00200567</v>
      </c>
      <c r="F1230" s="160">
        <v>1622417774.1924717</v>
      </c>
      <c r="G1230" s="160">
        <v>17567.682769999996</v>
      </c>
      <c r="H1230" s="160">
        <v>119383430.97020338</v>
      </c>
      <c r="I1230" s="160">
        <v>1407016885.5485797</v>
      </c>
      <c r="J1230" s="160">
        <v>0</v>
      </c>
      <c r="K1230" s="161">
        <v>930713.48526313959</v>
      </c>
      <c r="L1230" s="162">
        <v>16715881.34</v>
      </c>
      <c r="M1230" s="162">
        <v>13959737.310000001</v>
      </c>
      <c r="N1230" s="163">
        <v>30675618.649999999</v>
      </c>
      <c r="O1230" s="164">
        <v>0.04</v>
      </c>
    </row>
    <row r="1231" spans="1:15" x14ac:dyDescent="0.2">
      <c r="A1231" s="165"/>
      <c r="B1231" s="165"/>
      <c r="C1231" s="166"/>
      <c r="D1231" s="166"/>
      <c r="E1231" s="166"/>
      <c r="F1231" s="166"/>
      <c r="G1231" s="166"/>
      <c r="H1231" s="166"/>
      <c r="I1231" s="166"/>
      <c r="J1231" s="166"/>
      <c r="K1231" s="166"/>
      <c r="L1231" s="167"/>
      <c r="M1231" s="167"/>
      <c r="N1231" s="167"/>
      <c r="O1231" s="168"/>
    </row>
    <row r="1232" spans="1:15" x14ac:dyDescent="0.2">
      <c r="A1232" s="157" t="s">
        <v>129</v>
      </c>
      <c r="B1232" s="158" t="s">
        <v>129</v>
      </c>
      <c r="C1232" s="159">
        <v>3469</v>
      </c>
      <c r="D1232" s="160">
        <v>530</v>
      </c>
      <c r="E1232" s="160">
        <v>3450000</v>
      </c>
      <c r="F1232" s="160">
        <v>41400000</v>
      </c>
      <c r="G1232" s="160">
        <v>462.30062846442246</v>
      </c>
      <c r="H1232" s="160">
        <v>3002096.3714709179</v>
      </c>
      <c r="I1232" s="160">
        <v>36025156.457651019</v>
      </c>
      <c r="J1232" s="160">
        <v>0</v>
      </c>
      <c r="K1232" s="161">
        <v>0</v>
      </c>
      <c r="L1232" s="162">
        <v>0</v>
      </c>
      <c r="M1232" s="169">
        <v>9100000</v>
      </c>
      <c r="N1232" s="163">
        <v>9100000</v>
      </c>
      <c r="O1232" s="170"/>
    </row>
    <row r="1233" spans="1:15" x14ac:dyDescent="0.2">
      <c r="A1233" s="157" t="s">
        <v>41</v>
      </c>
      <c r="B1233" s="158" t="s">
        <v>41</v>
      </c>
      <c r="C1233" s="159">
        <v>0</v>
      </c>
      <c r="D1233" s="160">
        <v>0</v>
      </c>
      <c r="E1233" s="160">
        <v>0</v>
      </c>
      <c r="F1233" s="160">
        <v>0</v>
      </c>
      <c r="G1233" s="160">
        <v>0</v>
      </c>
      <c r="H1233" s="160">
        <v>0</v>
      </c>
      <c r="I1233" s="160">
        <v>0</v>
      </c>
      <c r="J1233" s="160">
        <v>0</v>
      </c>
      <c r="K1233" s="161">
        <v>0</v>
      </c>
      <c r="L1233" s="162">
        <v>0</v>
      </c>
      <c r="M1233" s="169">
        <v>0</v>
      </c>
      <c r="N1233" s="163">
        <v>0</v>
      </c>
      <c r="O1233" s="170"/>
    </row>
    <row r="1234" spans="1:15" x14ac:dyDescent="0.2">
      <c r="A1234" s="157" t="s">
        <v>126</v>
      </c>
      <c r="B1234" s="158" t="s">
        <v>127</v>
      </c>
      <c r="C1234" s="159">
        <v>0</v>
      </c>
      <c r="D1234" s="160">
        <v>17000</v>
      </c>
      <c r="E1234" s="160">
        <v>70000000</v>
      </c>
      <c r="F1234" s="160">
        <v>840000000</v>
      </c>
      <c r="G1234" s="160">
        <v>8000</v>
      </c>
      <c r="H1234" s="160">
        <v>33000000</v>
      </c>
      <c r="I1234" s="160">
        <v>396000000</v>
      </c>
      <c r="J1234" s="160">
        <v>0</v>
      </c>
      <c r="K1234" s="161">
        <v>0</v>
      </c>
      <c r="L1234" s="162">
        <v>0</v>
      </c>
      <c r="M1234" s="169">
        <v>207346</v>
      </c>
      <c r="N1234" s="163">
        <v>207346</v>
      </c>
      <c r="O1234" s="170"/>
    </row>
    <row r="1235" spans="1:15" x14ac:dyDescent="0.2">
      <c r="A1235" s="170"/>
      <c r="B1235" s="170"/>
      <c r="C1235" s="170"/>
      <c r="D1235" s="170"/>
      <c r="E1235" s="170"/>
      <c r="F1235" s="170"/>
      <c r="G1235" s="170"/>
      <c r="H1235" s="170"/>
      <c r="I1235" s="170"/>
      <c r="J1235" s="170"/>
      <c r="K1235" s="170"/>
      <c r="L1235" s="171"/>
      <c r="M1235" s="171"/>
      <c r="N1235" s="171"/>
      <c r="O1235" s="170"/>
    </row>
    <row r="1236" spans="1:15" x14ac:dyDescent="0.2">
      <c r="A1236" s="157" t="s">
        <v>42</v>
      </c>
      <c r="B1236" s="158"/>
      <c r="C1236" s="159">
        <v>1404298</v>
      </c>
      <c r="D1236" s="160">
        <v>37670.296800000004</v>
      </c>
      <c r="E1236" s="160">
        <v>210645075.00200567</v>
      </c>
      <c r="F1236" s="160">
        <v>2503817774.1924715</v>
      </c>
      <c r="G1236" s="160">
        <v>26029.983398464417</v>
      </c>
      <c r="H1236" s="160">
        <v>155385527.3416743</v>
      </c>
      <c r="I1236" s="160">
        <v>1839042042.0062308</v>
      </c>
      <c r="J1236" s="160">
        <v>0</v>
      </c>
      <c r="K1236" s="161">
        <v>930713.48526313959</v>
      </c>
      <c r="L1236" s="162">
        <v>16715881.34</v>
      </c>
      <c r="M1236" s="169">
        <v>23267083.309999999</v>
      </c>
      <c r="N1236" s="163">
        <v>39982964.649999999</v>
      </c>
      <c r="O1236" s="170"/>
    </row>
    <row r="1237" spans="1:15" x14ac:dyDescent="0.2">
      <c r="A1237" s="172"/>
      <c r="B1237" s="170"/>
      <c r="C1237" s="170"/>
      <c r="D1237" s="170"/>
      <c r="E1237" s="170"/>
      <c r="F1237" s="170"/>
      <c r="G1237" s="170"/>
      <c r="H1237" s="170"/>
      <c r="I1237" s="170"/>
      <c r="J1237" s="170"/>
      <c r="K1237" s="170"/>
      <c r="L1237" s="170"/>
      <c r="M1237" s="170"/>
      <c r="N1237" s="170"/>
      <c r="O1237" s="170"/>
    </row>
    <row r="1238" spans="1:15" x14ac:dyDescent="0.2">
      <c r="A1238" s="173" t="s">
        <v>85</v>
      </c>
      <c r="B1238" s="174" t="s">
        <v>84</v>
      </c>
      <c r="C1238" s="175">
        <v>1.6778099705640106</v>
      </c>
      <c r="D1238" s="176"/>
      <c r="E1238" s="170"/>
      <c r="F1238" s="170"/>
      <c r="G1238" s="170"/>
      <c r="H1238" s="170"/>
      <c r="I1238" s="170"/>
      <c r="J1238" s="170"/>
      <c r="K1238" s="170"/>
      <c r="L1238" s="170"/>
      <c r="M1238" s="170"/>
      <c r="N1238" s="170"/>
      <c r="O1238" s="170"/>
    </row>
    <row r="1239" spans="1:15" x14ac:dyDescent="0.2">
      <c r="A1239" s="177"/>
      <c r="B1239" s="178" t="s">
        <v>76</v>
      </c>
      <c r="C1239" s="179">
        <v>4.2664034590559625</v>
      </c>
      <c r="D1239" s="176"/>
      <c r="E1239" s="170"/>
      <c r="F1239" s="170"/>
      <c r="G1239" s="170"/>
      <c r="H1239" s="170"/>
      <c r="I1239" s="170"/>
      <c r="J1239" s="170"/>
      <c r="K1239" s="170"/>
      <c r="L1239" s="170"/>
      <c r="M1239" s="170"/>
      <c r="N1239" s="170"/>
      <c r="O1239" s="170"/>
    </row>
    <row r="1240" spans="1:15" x14ac:dyDescent="0.2">
      <c r="A1240" s="180" t="s">
        <v>132</v>
      </c>
      <c r="B1240" s="170"/>
      <c r="C1240" s="170"/>
      <c r="D1240" s="170"/>
      <c r="E1240" s="170"/>
      <c r="F1240" s="170"/>
      <c r="G1240" s="170"/>
      <c r="H1240" s="170"/>
      <c r="I1240" s="170"/>
      <c r="J1240" s="170"/>
      <c r="K1240" s="170"/>
      <c r="L1240" s="170"/>
      <c r="M1240" s="170"/>
      <c r="N1240" s="170"/>
      <c r="O1240" s="170"/>
    </row>
    <row r="1241" spans="1:15" x14ac:dyDescent="0.2">
      <c r="A1241" s="373" t="s">
        <v>140</v>
      </c>
      <c r="B1241" s="374"/>
      <c r="C1241" s="397" t="s">
        <v>36</v>
      </c>
      <c r="D1241" s="398"/>
      <c r="E1241" s="398"/>
      <c r="F1241" s="398"/>
      <c r="G1241" s="398"/>
      <c r="H1241" s="398"/>
      <c r="I1241" s="398"/>
      <c r="J1241" s="398"/>
      <c r="K1241" s="373"/>
      <c r="L1241" s="399" t="s">
        <v>0</v>
      </c>
      <c r="M1241" s="400"/>
      <c r="N1241" s="400"/>
      <c r="O1241" s="400"/>
    </row>
    <row r="1242" spans="1:15" ht="51" x14ac:dyDescent="0.2">
      <c r="A1242" s="376" t="s">
        <v>37</v>
      </c>
      <c r="B1242" s="376" t="s">
        <v>1</v>
      </c>
      <c r="C1242" s="376" t="s">
        <v>38</v>
      </c>
      <c r="D1242" s="377" t="s">
        <v>98</v>
      </c>
      <c r="E1242" s="377" t="s">
        <v>91</v>
      </c>
      <c r="F1242" s="377" t="s">
        <v>92</v>
      </c>
      <c r="G1242" s="377" t="s">
        <v>93</v>
      </c>
      <c r="H1242" s="377" t="s">
        <v>94</v>
      </c>
      <c r="I1242" s="377" t="s">
        <v>95</v>
      </c>
      <c r="J1242" s="377" t="s">
        <v>96</v>
      </c>
      <c r="K1242" s="377" t="s">
        <v>43</v>
      </c>
      <c r="L1242" s="376" t="s">
        <v>5</v>
      </c>
      <c r="M1242" s="287" t="s">
        <v>6</v>
      </c>
      <c r="N1242" s="378" t="s">
        <v>7</v>
      </c>
      <c r="O1242" s="378" t="s">
        <v>82</v>
      </c>
    </row>
    <row r="1243" spans="1:15" x14ac:dyDescent="0.2">
      <c r="A1243" s="145" t="s">
        <v>20</v>
      </c>
      <c r="B1243" s="146" t="s">
        <v>21</v>
      </c>
      <c r="C1243" s="147">
        <v>0</v>
      </c>
      <c r="D1243" s="148">
        <v>0</v>
      </c>
      <c r="E1243" s="148">
        <v>0</v>
      </c>
      <c r="F1243" s="148">
        <v>0</v>
      </c>
      <c r="G1243" s="148">
        <v>0</v>
      </c>
      <c r="H1243" s="148">
        <v>0</v>
      </c>
      <c r="I1243" s="148">
        <v>0</v>
      </c>
      <c r="J1243" s="148">
        <v>0</v>
      </c>
      <c r="K1243" s="148">
        <v>0</v>
      </c>
      <c r="L1243" s="149">
        <v>0</v>
      </c>
      <c r="M1243" s="150">
        <v>0</v>
      </c>
      <c r="N1243" s="151">
        <v>0</v>
      </c>
      <c r="O1243" s="152">
        <v>0</v>
      </c>
    </row>
    <row r="1244" spans="1:15" x14ac:dyDescent="0.2">
      <c r="A1244" s="153" t="s">
        <v>123</v>
      </c>
      <c r="B1244" s="146" t="s">
        <v>124</v>
      </c>
      <c r="C1244" s="147">
        <v>0</v>
      </c>
      <c r="D1244" s="148">
        <v>0</v>
      </c>
      <c r="E1244" s="148">
        <v>0</v>
      </c>
      <c r="F1244" s="148">
        <v>0</v>
      </c>
      <c r="G1244" s="148">
        <v>0</v>
      </c>
      <c r="H1244" s="148">
        <v>0</v>
      </c>
      <c r="I1244" s="148">
        <v>0</v>
      </c>
      <c r="J1244" s="148">
        <v>0</v>
      </c>
      <c r="K1244" s="148">
        <v>0</v>
      </c>
      <c r="L1244" s="149">
        <v>0</v>
      </c>
      <c r="M1244" s="150">
        <v>0</v>
      </c>
      <c r="N1244" s="154">
        <v>0</v>
      </c>
      <c r="O1244" s="155">
        <v>0</v>
      </c>
    </row>
    <row r="1245" spans="1:15" x14ac:dyDescent="0.2">
      <c r="A1245" s="153" t="s">
        <v>39</v>
      </c>
      <c r="B1245" s="146" t="s">
        <v>44</v>
      </c>
      <c r="C1245" s="147">
        <v>0</v>
      </c>
      <c r="D1245" s="148">
        <v>0</v>
      </c>
      <c r="E1245" s="148">
        <v>0</v>
      </c>
      <c r="F1245" s="148">
        <v>0</v>
      </c>
      <c r="G1245" s="148">
        <v>0</v>
      </c>
      <c r="H1245" s="148">
        <v>0</v>
      </c>
      <c r="I1245" s="148">
        <v>0</v>
      </c>
      <c r="J1245" s="148">
        <v>0</v>
      </c>
      <c r="K1245" s="148">
        <v>0</v>
      </c>
      <c r="L1245" s="149">
        <v>0</v>
      </c>
      <c r="M1245" s="150">
        <v>0</v>
      </c>
      <c r="N1245" s="154">
        <v>0</v>
      </c>
      <c r="O1245" s="155">
        <v>0</v>
      </c>
    </row>
    <row r="1246" spans="1:15" x14ac:dyDescent="0.2">
      <c r="A1246" s="153" t="s">
        <v>10</v>
      </c>
      <c r="B1246" s="146" t="s">
        <v>25</v>
      </c>
      <c r="C1246" s="147">
        <v>0</v>
      </c>
      <c r="D1246" s="148">
        <v>0</v>
      </c>
      <c r="E1246" s="148">
        <v>0</v>
      </c>
      <c r="F1246" s="148">
        <v>0</v>
      </c>
      <c r="G1246" s="148">
        <v>0</v>
      </c>
      <c r="H1246" s="148">
        <v>0</v>
      </c>
      <c r="I1246" s="148">
        <v>0</v>
      </c>
      <c r="J1246" s="148">
        <v>0</v>
      </c>
      <c r="K1246" s="148">
        <v>0</v>
      </c>
      <c r="L1246" s="149">
        <v>0</v>
      </c>
      <c r="M1246" s="150">
        <v>0</v>
      </c>
      <c r="N1246" s="154">
        <v>0</v>
      </c>
      <c r="O1246" s="155">
        <v>0</v>
      </c>
    </row>
    <row r="1247" spans="1:15" x14ac:dyDescent="0.2">
      <c r="A1247" s="153" t="s">
        <v>20</v>
      </c>
      <c r="B1247" s="146" t="s">
        <v>22</v>
      </c>
      <c r="C1247" s="147">
        <v>0</v>
      </c>
      <c r="D1247" s="148">
        <v>0</v>
      </c>
      <c r="E1247" s="148">
        <v>0</v>
      </c>
      <c r="F1247" s="148">
        <v>0</v>
      </c>
      <c r="G1247" s="148">
        <v>0</v>
      </c>
      <c r="H1247" s="148">
        <v>0</v>
      </c>
      <c r="I1247" s="148">
        <v>0</v>
      </c>
      <c r="J1247" s="148">
        <v>0</v>
      </c>
      <c r="K1247" s="148">
        <v>0</v>
      </c>
      <c r="L1247" s="149">
        <v>0</v>
      </c>
      <c r="M1247" s="150">
        <v>0</v>
      </c>
      <c r="N1247" s="154">
        <v>0</v>
      </c>
      <c r="O1247" s="155">
        <v>0</v>
      </c>
    </row>
    <row r="1248" spans="1:15" x14ac:dyDescent="0.2">
      <c r="A1248" s="153" t="s">
        <v>23</v>
      </c>
      <c r="B1248" s="146" t="s">
        <v>24</v>
      </c>
      <c r="C1248" s="147">
        <v>0</v>
      </c>
      <c r="D1248" s="148">
        <v>0</v>
      </c>
      <c r="E1248" s="148">
        <v>0</v>
      </c>
      <c r="F1248" s="148">
        <v>0</v>
      </c>
      <c r="G1248" s="148">
        <v>0</v>
      </c>
      <c r="H1248" s="148">
        <v>0</v>
      </c>
      <c r="I1248" s="148">
        <v>0</v>
      </c>
      <c r="J1248" s="148">
        <v>0</v>
      </c>
      <c r="K1248" s="148">
        <v>0</v>
      </c>
      <c r="L1248" s="149">
        <v>0</v>
      </c>
      <c r="M1248" s="150">
        <v>0</v>
      </c>
      <c r="N1248" s="154">
        <v>0</v>
      </c>
      <c r="O1248" s="155">
        <v>0</v>
      </c>
    </row>
    <row r="1249" spans="1:15" x14ac:dyDescent="0.2">
      <c r="A1249" s="153" t="s">
        <v>10</v>
      </c>
      <c r="B1249" s="146" t="s">
        <v>26</v>
      </c>
      <c r="C1249" s="147">
        <v>0</v>
      </c>
      <c r="D1249" s="148">
        <v>0</v>
      </c>
      <c r="E1249" s="148">
        <v>0</v>
      </c>
      <c r="F1249" s="148">
        <v>0</v>
      </c>
      <c r="G1249" s="148">
        <v>0</v>
      </c>
      <c r="H1249" s="148">
        <v>0</v>
      </c>
      <c r="I1249" s="148">
        <v>0</v>
      </c>
      <c r="J1249" s="148">
        <v>0</v>
      </c>
      <c r="K1249" s="148">
        <v>0</v>
      </c>
      <c r="L1249" s="149">
        <v>0</v>
      </c>
      <c r="M1249" s="150">
        <v>0</v>
      </c>
      <c r="N1249" s="154">
        <v>0</v>
      </c>
      <c r="O1249" s="155">
        <v>0</v>
      </c>
    </row>
    <row r="1250" spans="1:15" x14ac:dyDescent="0.2">
      <c r="A1250" s="153" t="s">
        <v>14</v>
      </c>
      <c r="B1250" s="146" t="s">
        <v>28</v>
      </c>
      <c r="C1250" s="147">
        <v>0</v>
      </c>
      <c r="D1250" s="148">
        <v>0</v>
      </c>
      <c r="E1250" s="148">
        <v>0</v>
      </c>
      <c r="F1250" s="148">
        <v>0</v>
      </c>
      <c r="G1250" s="148">
        <v>0</v>
      </c>
      <c r="H1250" s="148">
        <v>0</v>
      </c>
      <c r="I1250" s="148">
        <v>0</v>
      </c>
      <c r="J1250" s="148">
        <v>0</v>
      </c>
      <c r="K1250" s="148">
        <v>0</v>
      </c>
      <c r="L1250" s="149">
        <v>0</v>
      </c>
      <c r="M1250" s="150">
        <v>0</v>
      </c>
      <c r="N1250" s="154">
        <v>0</v>
      </c>
      <c r="O1250" s="155">
        <v>0</v>
      </c>
    </row>
    <row r="1251" spans="1:15" x14ac:dyDescent="0.2">
      <c r="A1251" s="153" t="s">
        <v>29</v>
      </c>
      <c r="B1251" s="146" t="s">
        <v>30</v>
      </c>
      <c r="C1251" s="147">
        <v>0</v>
      </c>
      <c r="D1251" s="148">
        <v>0</v>
      </c>
      <c r="E1251" s="148">
        <v>0</v>
      </c>
      <c r="F1251" s="148">
        <v>0</v>
      </c>
      <c r="G1251" s="148">
        <v>0</v>
      </c>
      <c r="H1251" s="148">
        <v>0</v>
      </c>
      <c r="I1251" s="148">
        <v>0</v>
      </c>
      <c r="J1251" s="148">
        <v>0</v>
      </c>
      <c r="K1251" s="148">
        <v>0</v>
      </c>
      <c r="L1251" s="149">
        <v>0</v>
      </c>
      <c r="M1251" s="150">
        <v>0</v>
      </c>
      <c r="N1251" s="154">
        <v>0</v>
      </c>
      <c r="O1251" s="155">
        <v>0</v>
      </c>
    </row>
    <row r="1252" spans="1:15" x14ac:dyDescent="0.2">
      <c r="A1252" s="153" t="s">
        <v>18</v>
      </c>
      <c r="B1252" s="146" t="s">
        <v>31</v>
      </c>
      <c r="C1252" s="147">
        <v>0</v>
      </c>
      <c r="D1252" s="148">
        <v>0</v>
      </c>
      <c r="E1252" s="148">
        <v>0</v>
      </c>
      <c r="F1252" s="148">
        <v>0</v>
      </c>
      <c r="G1252" s="148">
        <v>0</v>
      </c>
      <c r="H1252" s="148">
        <v>0</v>
      </c>
      <c r="I1252" s="148">
        <v>0</v>
      </c>
      <c r="J1252" s="148">
        <v>0</v>
      </c>
      <c r="K1252" s="148">
        <v>0</v>
      </c>
      <c r="L1252" s="149">
        <v>0</v>
      </c>
      <c r="M1252" s="150">
        <v>0</v>
      </c>
      <c r="N1252" s="154">
        <v>0</v>
      </c>
      <c r="O1252" s="155">
        <v>0</v>
      </c>
    </row>
    <row r="1253" spans="1:15" x14ac:dyDescent="0.2">
      <c r="A1253" s="153" t="s">
        <v>10</v>
      </c>
      <c r="B1253" s="146" t="s">
        <v>27</v>
      </c>
      <c r="C1253" s="147">
        <v>0</v>
      </c>
      <c r="D1253" s="148">
        <v>0</v>
      </c>
      <c r="E1253" s="148">
        <v>0</v>
      </c>
      <c r="F1253" s="148">
        <v>0</v>
      </c>
      <c r="G1253" s="148">
        <v>0</v>
      </c>
      <c r="H1253" s="148">
        <v>0</v>
      </c>
      <c r="I1253" s="148">
        <v>0</v>
      </c>
      <c r="J1253" s="148">
        <v>0</v>
      </c>
      <c r="K1253" s="148">
        <v>0</v>
      </c>
      <c r="L1253" s="149">
        <v>0</v>
      </c>
      <c r="M1253" s="150">
        <v>0</v>
      </c>
      <c r="N1253" s="154">
        <v>0</v>
      </c>
      <c r="O1253" s="155">
        <v>0</v>
      </c>
    </row>
    <row r="1254" spans="1:15" x14ac:dyDescent="0.2">
      <c r="A1254" s="153" t="s">
        <v>33</v>
      </c>
      <c r="B1254" s="146" t="s">
        <v>34</v>
      </c>
      <c r="C1254" s="147">
        <v>0</v>
      </c>
      <c r="D1254" s="148">
        <v>0</v>
      </c>
      <c r="E1254" s="148">
        <v>0</v>
      </c>
      <c r="F1254" s="148">
        <v>0</v>
      </c>
      <c r="G1254" s="148">
        <v>0</v>
      </c>
      <c r="H1254" s="148">
        <v>0</v>
      </c>
      <c r="I1254" s="148">
        <v>0</v>
      </c>
      <c r="J1254" s="148">
        <v>0</v>
      </c>
      <c r="K1254" s="148">
        <v>0</v>
      </c>
      <c r="L1254" s="149">
        <v>0</v>
      </c>
      <c r="M1254" s="150">
        <v>0</v>
      </c>
      <c r="N1254" s="154">
        <v>0</v>
      </c>
      <c r="O1254" s="155">
        <v>0</v>
      </c>
    </row>
    <row r="1255" spans="1:15" x14ac:dyDescent="0.2">
      <c r="A1255" s="153" t="s">
        <v>123</v>
      </c>
      <c r="B1255" s="146" t="s">
        <v>125</v>
      </c>
      <c r="C1255" s="147">
        <v>0</v>
      </c>
      <c r="D1255" s="148">
        <v>0</v>
      </c>
      <c r="E1255" s="148">
        <v>0</v>
      </c>
      <c r="F1255" s="148">
        <v>0</v>
      </c>
      <c r="G1255" s="148">
        <v>0</v>
      </c>
      <c r="H1255" s="148">
        <v>0</v>
      </c>
      <c r="I1255" s="148">
        <v>0</v>
      </c>
      <c r="J1255" s="148">
        <v>0</v>
      </c>
      <c r="K1255" s="148">
        <v>0</v>
      </c>
      <c r="L1255" s="149">
        <v>0</v>
      </c>
      <c r="M1255" s="150">
        <v>0</v>
      </c>
      <c r="N1255" s="154">
        <v>0</v>
      </c>
      <c r="O1255" s="155">
        <v>0</v>
      </c>
    </row>
    <row r="1256" spans="1:15" x14ac:dyDescent="0.2">
      <c r="A1256" s="153" t="s">
        <v>39</v>
      </c>
      <c r="B1256" s="146" t="s">
        <v>88</v>
      </c>
      <c r="C1256" s="147">
        <v>4</v>
      </c>
      <c r="D1256" s="148">
        <v>71.599999999999994</v>
      </c>
      <c r="E1256" s="148">
        <v>580068</v>
      </c>
      <c r="F1256" s="148">
        <v>10986020</v>
      </c>
      <c r="G1256" s="148">
        <v>60.5</v>
      </c>
      <c r="H1256" s="148">
        <v>410978</v>
      </c>
      <c r="I1256" s="148">
        <v>7604220</v>
      </c>
      <c r="J1256" s="148">
        <v>46493.7</v>
      </c>
      <c r="K1256" s="148">
        <v>4231.3494372675232</v>
      </c>
      <c r="L1256" s="149">
        <v>343671.88</v>
      </c>
      <c r="M1256" s="150">
        <v>96344.42</v>
      </c>
      <c r="N1256" s="154">
        <v>440016.3</v>
      </c>
      <c r="O1256" s="155">
        <v>0.09</v>
      </c>
    </row>
    <row r="1257" spans="1:15" x14ac:dyDescent="0.2">
      <c r="A1257" s="153" t="s">
        <v>8</v>
      </c>
      <c r="B1257" s="146" t="s">
        <v>9</v>
      </c>
      <c r="C1257" s="147">
        <v>0</v>
      </c>
      <c r="D1257" s="148">
        <v>0</v>
      </c>
      <c r="E1257" s="148">
        <v>0</v>
      </c>
      <c r="F1257" s="148">
        <v>0</v>
      </c>
      <c r="G1257" s="148">
        <v>0</v>
      </c>
      <c r="H1257" s="148">
        <v>0</v>
      </c>
      <c r="I1257" s="148">
        <v>0</v>
      </c>
      <c r="J1257" s="148">
        <v>0</v>
      </c>
      <c r="K1257" s="148">
        <v>0</v>
      </c>
      <c r="L1257" s="149">
        <v>0</v>
      </c>
      <c r="M1257" s="150">
        <v>0</v>
      </c>
      <c r="N1257" s="154">
        <v>0</v>
      </c>
      <c r="O1257" s="155">
        <v>0</v>
      </c>
    </row>
    <row r="1258" spans="1:15" x14ac:dyDescent="0.2">
      <c r="A1258" s="153" t="s">
        <v>10</v>
      </c>
      <c r="B1258" s="146" t="s">
        <v>11</v>
      </c>
      <c r="C1258" s="147">
        <v>2</v>
      </c>
      <c r="D1258" s="148">
        <v>0</v>
      </c>
      <c r="E1258" s="148">
        <v>1166945</v>
      </c>
      <c r="F1258" s="148">
        <v>17504175</v>
      </c>
      <c r="G1258" s="148">
        <v>0</v>
      </c>
      <c r="H1258" s="148">
        <v>1166945</v>
      </c>
      <c r="I1258" s="148">
        <v>17504175</v>
      </c>
      <c r="J1258" s="148">
        <v>0</v>
      </c>
      <c r="K1258" s="148">
        <v>10740.071869545873</v>
      </c>
      <c r="L1258" s="149">
        <v>739819.91</v>
      </c>
      <c r="M1258" s="150">
        <v>54419.9</v>
      </c>
      <c r="N1258" s="154">
        <v>794239.81</v>
      </c>
      <c r="O1258" s="155">
        <v>7.0000000000000007E-2</v>
      </c>
    </row>
    <row r="1259" spans="1:15" x14ac:dyDescent="0.2">
      <c r="A1259" s="153" t="s">
        <v>10</v>
      </c>
      <c r="B1259" s="146" t="s">
        <v>12</v>
      </c>
      <c r="C1259" s="147">
        <v>0</v>
      </c>
      <c r="D1259" s="148">
        <v>0</v>
      </c>
      <c r="E1259" s="148">
        <v>0</v>
      </c>
      <c r="F1259" s="148">
        <v>0</v>
      </c>
      <c r="G1259" s="148">
        <v>0</v>
      </c>
      <c r="H1259" s="148">
        <v>0</v>
      </c>
      <c r="I1259" s="148">
        <v>0</v>
      </c>
      <c r="J1259" s="148">
        <v>0</v>
      </c>
      <c r="K1259" s="148">
        <v>0</v>
      </c>
      <c r="L1259" s="149">
        <v>0</v>
      </c>
      <c r="M1259" s="150">
        <v>0</v>
      </c>
      <c r="N1259" s="154">
        <v>0</v>
      </c>
      <c r="O1259" s="155">
        <v>0</v>
      </c>
    </row>
    <row r="1260" spans="1:15" x14ac:dyDescent="0.2">
      <c r="A1260" s="153" t="s">
        <v>14</v>
      </c>
      <c r="B1260" s="146" t="s">
        <v>15</v>
      </c>
      <c r="C1260" s="147">
        <v>4535</v>
      </c>
      <c r="D1260" s="148">
        <v>129.38999999999999</v>
      </c>
      <c r="E1260" s="148">
        <v>1447804.6839999999</v>
      </c>
      <c r="F1260" s="148">
        <v>21717070.259999998</v>
      </c>
      <c r="G1260" s="148">
        <v>129.38999999999999</v>
      </c>
      <c r="H1260" s="148">
        <v>1447804.6839999999</v>
      </c>
      <c r="I1260" s="148">
        <v>21717070.259999998</v>
      </c>
      <c r="J1260" s="148">
        <v>0</v>
      </c>
      <c r="K1260" s="148">
        <v>12035.250785837725</v>
      </c>
      <c r="L1260" s="149">
        <v>2017187.6</v>
      </c>
      <c r="M1260" s="150">
        <v>20777.47</v>
      </c>
      <c r="N1260" s="154">
        <v>2037965.07</v>
      </c>
      <c r="O1260" s="155">
        <v>0.14000000000000001</v>
      </c>
    </row>
    <row r="1261" spans="1:15" x14ac:dyDescent="0.2">
      <c r="A1261" s="153" t="s">
        <v>8</v>
      </c>
      <c r="B1261" s="146" t="s">
        <v>16</v>
      </c>
      <c r="C1261" s="147">
        <v>0</v>
      </c>
      <c r="D1261" s="148">
        <v>0</v>
      </c>
      <c r="E1261" s="148">
        <v>0</v>
      </c>
      <c r="F1261" s="148">
        <v>0</v>
      </c>
      <c r="G1261" s="148">
        <v>0</v>
      </c>
      <c r="H1261" s="148">
        <v>0</v>
      </c>
      <c r="I1261" s="148">
        <v>0</v>
      </c>
      <c r="J1261" s="148">
        <v>0</v>
      </c>
      <c r="K1261" s="148">
        <v>0</v>
      </c>
      <c r="L1261" s="149">
        <v>0</v>
      </c>
      <c r="M1261" s="150">
        <v>0</v>
      </c>
      <c r="N1261" s="154">
        <v>0</v>
      </c>
      <c r="O1261" s="155">
        <v>0</v>
      </c>
    </row>
    <row r="1262" spans="1:15" x14ac:dyDescent="0.2">
      <c r="A1262" s="153" t="s">
        <v>8</v>
      </c>
      <c r="B1262" s="146" t="s">
        <v>87</v>
      </c>
      <c r="C1262" s="147">
        <v>0</v>
      </c>
      <c r="D1262" s="148">
        <v>0</v>
      </c>
      <c r="E1262" s="148">
        <v>0</v>
      </c>
      <c r="F1262" s="148">
        <v>0</v>
      </c>
      <c r="G1262" s="148">
        <v>0</v>
      </c>
      <c r="H1262" s="148">
        <v>0</v>
      </c>
      <c r="I1262" s="148">
        <v>0</v>
      </c>
      <c r="J1262" s="148">
        <v>0</v>
      </c>
      <c r="K1262" s="148">
        <v>0</v>
      </c>
      <c r="L1262" s="149">
        <v>0</v>
      </c>
      <c r="M1262" s="150">
        <v>0</v>
      </c>
      <c r="N1262" s="154">
        <v>0</v>
      </c>
      <c r="O1262" s="155">
        <v>0</v>
      </c>
    </row>
    <row r="1263" spans="1:15" x14ac:dyDescent="0.2">
      <c r="A1263" s="153" t="s">
        <v>8</v>
      </c>
      <c r="B1263" s="146" t="s">
        <v>17</v>
      </c>
      <c r="C1263" s="147">
        <v>0</v>
      </c>
      <c r="D1263" s="148">
        <v>0</v>
      </c>
      <c r="E1263" s="148">
        <v>0</v>
      </c>
      <c r="F1263" s="148">
        <v>0</v>
      </c>
      <c r="G1263" s="148">
        <v>0</v>
      </c>
      <c r="H1263" s="148">
        <v>0</v>
      </c>
      <c r="I1263" s="148">
        <v>0</v>
      </c>
      <c r="J1263" s="148">
        <v>0</v>
      </c>
      <c r="K1263" s="148">
        <v>0</v>
      </c>
      <c r="L1263" s="149">
        <v>0</v>
      </c>
      <c r="M1263" s="150">
        <v>0</v>
      </c>
      <c r="N1263" s="154">
        <v>0</v>
      </c>
      <c r="O1263" s="155">
        <v>0</v>
      </c>
    </row>
    <row r="1264" spans="1:15" x14ac:dyDescent="0.2">
      <c r="A1264" s="153" t="s">
        <v>18</v>
      </c>
      <c r="B1264" s="146" t="s">
        <v>19</v>
      </c>
      <c r="C1264" s="147">
        <v>0</v>
      </c>
      <c r="D1264" s="148">
        <v>0</v>
      </c>
      <c r="E1264" s="148">
        <v>0</v>
      </c>
      <c r="F1264" s="148">
        <v>0</v>
      </c>
      <c r="G1264" s="148">
        <v>0</v>
      </c>
      <c r="H1264" s="148">
        <v>0</v>
      </c>
      <c r="I1264" s="148">
        <v>0</v>
      </c>
      <c r="J1264" s="148">
        <v>0</v>
      </c>
      <c r="K1264" s="148">
        <v>0</v>
      </c>
      <c r="L1264" s="149">
        <v>0</v>
      </c>
      <c r="M1264" s="150">
        <v>0</v>
      </c>
      <c r="N1264" s="154">
        <v>0</v>
      </c>
      <c r="O1264" s="155">
        <v>0</v>
      </c>
    </row>
    <row r="1265" spans="1:15" x14ac:dyDescent="0.2">
      <c r="A1265" s="153" t="s">
        <v>10</v>
      </c>
      <c r="B1265" s="146" t="s">
        <v>13</v>
      </c>
      <c r="C1265" s="147">
        <v>0</v>
      </c>
      <c r="D1265" s="148">
        <v>0</v>
      </c>
      <c r="E1265" s="148">
        <v>0</v>
      </c>
      <c r="F1265" s="148">
        <v>0</v>
      </c>
      <c r="G1265" s="148">
        <v>0</v>
      </c>
      <c r="H1265" s="148">
        <v>0</v>
      </c>
      <c r="I1265" s="148">
        <v>0</v>
      </c>
      <c r="J1265" s="148">
        <v>0</v>
      </c>
      <c r="K1265" s="148">
        <v>0</v>
      </c>
      <c r="L1265" s="149">
        <v>0</v>
      </c>
      <c r="M1265" s="150">
        <v>0</v>
      </c>
      <c r="N1265" s="154">
        <v>0</v>
      </c>
      <c r="O1265" s="155">
        <v>0</v>
      </c>
    </row>
    <row r="1266" spans="1:15" x14ac:dyDescent="0.2">
      <c r="A1266" s="153" t="s">
        <v>33</v>
      </c>
      <c r="B1266" s="146" t="s">
        <v>136</v>
      </c>
      <c r="C1266" s="147">
        <v>0</v>
      </c>
      <c r="D1266" s="148">
        <v>0</v>
      </c>
      <c r="E1266" s="148">
        <v>0</v>
      </c>
      <c r="F1266" s="148">
        <v>0</v>
      </c>
      <c r="G1266" s="148">
        <v>0</v>
      </c>
      <c r="H1266" s="148">
        <v>0</v>
      </c>
      <c r="I1266" s="148">
        <v>0</v>
      </c>
      <c r="J1266" s="148">
        <v>0</v>
      </c>
      <c r="K1266" s="148">
        <v>0</v>
      </c>
      <c r="L1266" s="149">
        <v>0</v>
      </c>
      <c r="M1266" s="150">
        <v>0</v>
      </c>
      <c r="N1266" s="154">
        <v>0</v>
      </c>
      <c r="O1266" s="155">
        <v>0</v>
      </c>
    </row>
    <row r="1267" spans="1:15" x14ac:dyDescent="0.2">
      <c r="A1267" s="156" t="s">
        <v>130</v>
      </c>
      <c r="B1267" s="146" t="s">
        <v>130</v>
      </c>
      <c r="C1267" s="147">
        <v>0</v>
      </c>
      <c r="D1267" s="148">
        <v>0</v>
      </c>
      <c r="E1267" s="148">
        <v>0</v>
      </c>
      <c r="F1267" s="148">
        <v>0</v>
      </c>
      <c r="G1267" s="148">
        <v>0</v>
      </c>
      <c r="H1267" s="148">
        <v>0</v>
      </c>
      <c r="I1267" s="148">
        <v>0</v>
      </c>
      <c r="J1267" s="148">
        <v>0</v>
      </c>
      <c r="K1267" s="148">
        <v>0</v>
      </c>
      <c r="L1267" s="149">
        <v>0</v>
      </c>
      <c r="M1267" s="150">
        <v>0</v>
      </c>
      <c r="N1267" s="154">
        <v>0</v>
      </c>
      <c r="O1267" s="155">
        <v>0</v>
      </c>
    </row>
    <row r="1268" spans="1:15" x14ac:dyDescent="0.2">
      <c r="A1268" s="156" t="s">
        <v>131</v>
      </c>
      <c r="B1268" s="146" t="s">
        <v>131</v>
      </c>
      <c r="C1268" s="147">
        <v>0</v>
      </c>
      <c r="D1268" s="148">
        <v>0</v>
      </c>
      <c r="E1268" s="148">
        <v>0</v>
      </c>
      <c r="F1268" s="148">
        <v>0</v>
      </c>
      <c r="G1268" s="148">
        <v>0</v>
      </c>
      <c r="H1268" s="148">
        <v>0</v>
      </c>
      <c r="I1268" s="148">
        <v>0</v>
      </c>
      <c r="J1268" s="148">
        <v>0</v>
      </c>
      <c r="K1268" s="148">
        <v>0</v>
      </c>
      <c r="L1268" s="149">
        <v>0</v>
      </c>
      <c r="M1268" s="150">
        <v>0</v>
      </c>
      <c r="N1268" s="154">
        <v>0</v>
      </c>
      <c r="O1268" s="155">
        <v>0</v>
      </c>
    </row>
    <row r="1269" spans="1:15" x14ac:dyDescent="0.2">
      <c r="A1269" s="153" t="s">
        <v>32</v>
      </c>
      <c r="B1269" s="146" t="s">
        <v>32</v>
      </c>
      <c r="C1269" s="147">
        <v>0</v>
      </c>
      <c r="D1269" s="148">
        <v>0</v>
      </c>
      <c r="E1269" s="148">
        <v>0</v>
      </c>
      <c r="F1269" s="148">
        <v>0</v>
      </c>
      <c r="G1269" s="148">
        <v>0</v>
      </c>
      <c r="H1269" s="148">
        <v>0</v>
      </c>
      <c r="I1269" s="148">
        <v>0</v>
      </c>
      <c r="J1269" s="148">
        <v>0</v>
      </c>
      <c r="K1269" s="148">
        <v>0</v>
      </c>
      <c r="L1269" s="149">
        <v>0</v>
      </c>
      <c r="M1269" s="150">
        <v>0</v>
      </c>
      <c r="N1269" s="154">
        <v>0</v>
      </c>
      <c r="O1269" s="155">
        <v>0</v>
      </c>
    </row>
    <row r="1270" spans="1:15" x14ac:dyDescent="0.2">
      <c r="A1270" s="157" t="s">
        <v>40</v>
      </c>
      <c r="B1270" s="158"/>
      <c r="C1270" s="159">
        <v>4541</v>
      </c>
      <c r="D1270" s="160">
        <v>200.98999999999998</v>
      </c>
      <c r="E1270" s="160">
        <v>3194817.6839999999</v>
      </c>
      <c r="F1270" s="160">
        <v>50207265.259999998</v>
      </c>
      <c r="G1270" s="160">
        <v>189.89</v>
      </c>
      <c r="H1270" s="160">
        <v>3025727.6839999999</v>
      </c>
      <c r="I1270" s="160">
        <v>46825465.259999998</v>
      </c>
      <c r="J1270" s="160">
        <v>46493.7</v>
      </c>
      <c r="K1270" s="161">
        <v>27006.672092651119</v>
      </c>
      <c r="L1270" s="162">
        <v>3100679.39</v>
      </c>
      <c r="M1270" s="162">
        <v>171541.79</v>
      </c>
      <c r="N1270" s="163">
        <v>3272221.18</v>
      </c>
      <c r="O1270" s="164">
        <v>0.1</v>
      </c>
    </row>
    <row r="1271" spans="1:15" x14ac:dyDescent="0.2">
      <c r="A1271" s="165"/>
      <c r="B1271" s="165"/>
      <c r="C1271" s="166"/>
      <c r="D1271" s="166"/>
      <c r="E1271" s="166"/>
      <c r="F1271" s="166"/>
      <c r="G1271" s="166"/>
      <c r="H1271" s="166"/>
      <c r="I1271" s="166"/>
      <c r="J1271" s="166"/>
      <c r="K1271" s="166"/>
      <c r="L1271" s="167"/>
      <c r="M1271" s="167"/>
      <c r="N1271" s="167"/>
      <c r="O1271" s="168"/>
    </row>
    <row r="1272" spans="1:15" x14ac:dyDescent="0.2">
      <c r="A1272" s="157" t="s">
        <v>129</v>
      </c>
      <c r="B1272" s="158" t="s">
        <v>129</v>
      </c>
      <c r="C1272" s="159">
        <v>0</v>
      </c>
      <c r="D1272" s="160">
        <v>0</v>
      </c>
      <c r="E1272" s="160">
        <v>0</v>
      </c>
      <c r="F1272" s="160">
        <v>0</v>
      </c>
      <c r="G1272" s="160">
        <v>0</v>
      </c>
      <c r="H1272" s="160">
        <v>0</v>
      </c>
      <c r="I1272" s="160">
        <v>0</v>
      </c>
      <c r="J1272" s="160">
        <v>0</v>
      </c>
      <c r="K1272" s="161">
        <v>0</v>
      </c>
      <c r="L1272" s="162">
        <v>0</v>
      </c>
      <c r="M1272" s="169">
        <v>0</v>
      </c>
      <c r="N1272" s="163">
        <v>0</v>
      </c>
      <c r="O1272" s="170"/>
    </row>
    <row r="1273" spans="1:15" x14ac:dyDescent="0.2">
      <c r="A1273" s="157" t="s">
        <v>41</v>
      </c>
      <c r="B1273" s="158" t="s">
        <v>41</v>
      </c>
      <c r="C1273" s="159">
        <v>0</v>
      </c>
      <c r="D1273" s="160">
        <v>0</v>
      </c>
      <c r="E1273" s="160">
        <v>0</v>
      </c>
      <c r="F1273" s="160">
        <v>0</v>
      </c>
      <c r="G1273" s="160">
        <v>0</v>
      </c>
      <c r="H1273" s="160">
        <v>0</v>
      </c>
      <c r="I1273" s="160">
        <v>0</v>
      </c>
      <c r="J1273" s="160">
        <v>0</v>
      </c>
      <c r="K1273" s="161">
        <v>0</v>
      </c>
      <c r="L1273" s="162">
        <v>0</v>
      </c>
      <c r="M1273" s="169">
        <v>0</v>
      </c>
      <c r="N1273" s="163">
        <v>0</v>
      </c>
      <c r="O1273" s="170"/>
    </row>
    <row r="1274" spans="1:15" x14ac:dyDescent="0.2">
      <c r="A1274" s="157" t="s">
        <v>126</v>
      </c>
      <c r="B1274" s="158" t="s">
        <v>127</v>
      </c>
      <c r="C1274" s="159">
        <v>0</v>
      </c>
      <c r="D1274" s="160">
        <v>0</v>
      </c>
      <c r="E1274" s="160">
        <v>0</v>
      </c>
      <c r="F1274" s="160">
        <v>0</v>
      </c>
      <c r="G1274" s="160">
        <v>0</v>
      </c>
      <c r="H1274" s="160">
        <v>0</v>
      </c>
      <c r="I1274" s="160">
        <v>0</v>
      </c>
      <c r="J1274" s="160">
        <v>0</v>
      </c>
      <c r="K1274" s="161">
        <v>0</v>
      </c>
      <c r="L1274" s="162">
        <v>0</v>
      </c>
      <c r="M1274" s="169">
        <v>0</v>
      </c>
      <c r="N1274" s="163">
        <v>0</v>
      </c>
      <c r="O1274" s="170"/>
    </row>
    <row r="1275" spans="1:15" x14ac:dyDescent="0.2">
      <c r="A1275" s="170"/>
      <c r="B1275" s="170"/>
      <c r="C1275" s="170"/>
      <c r="D1275" s="170"/>
      <c r="E1275" s="170"/>
      <c r="F1275" s="170"/>
      <c r="G1275" s="170"/>
      <c r="H1275" s="170"/>
      <c r="I1275" s="170"/>
      <c r="J1275" s="170"/>
      <c r="K1275" s="170"/>
      <c r="L1275" s="171"/>
      <c r="M1275" s="171"/>
      <c r="N1275" s="171"/>
      <c r="O1275" s="170"/>
    </row>
    <row r="1276" spans="1:15" x14ac:dyDescent="0.2">
      <c r="A1276" s="157" t="s">
        <v>42</v>
      </c>
      <c r="B1276" s="158"/>
      <c r="C1276" s="159">
        <v>4541</v>
      </c>
      <c r="D1276" s="160">
        <v>200.98999999999998</v>
      </c>
      <c r="E1276" s="160">
        <v>3194817.6839999999</v>
      </c>
      <c r="F1276" s="160">
        <v>50207265.259999998</v>
      </c>
      <c r="G1276" s="160">
        <v>189.89</v>
      </c>
      <c r="H1276" s="160">
        <v>3025727.6839999999</v>
      </c>
      <c r="I1276" s="160">
        <v>46825465.259999998</v>
      </c>
      <c r="J1276" s="160">
        <v>46493.7</v>
      </c>
      <c r="K1276" s="161">
        <v>27006.672092651119</v>
      </c>
      <c r="L1276" s="162">
        <v>3100679.39</v>
      </c>
      <c r="M1276" s="169">
        <v>171541.79</v>
      </c>
      <c r="N1276" s="163">
        <v>3272221.18</v>
      </c>
      <c r="O1276" s="170"/>
    </row>
    <row r="1277" spans="1:15" x14ac:dyDescent="0.2">
      <c r="A1277" s="172"/>
      <c r="B1277" s="170"/>
      <c r="C1277" s="170"/>
      <c r="D1277" s="170"/>
      <c r="E1277" s="170"/>
      <c r="F1277" s="170"/>
      <c r="G1277" s="170"/>
      <c r="H1277" s="170"/>
      <c r="I1277" s="170"/>
      <c r="J1277" s="170"/>
      <c r="K1277" s="170"/>
      <c r="L1277" s="170"/>
      <c r="M1277" s="170"/>
      <c r="N1277" s="170"/>
      <c r="O1277" s="170"/>
    </row>
    <row r="1278" spans="1:15" x14ac:dyDescent="0.2">
      <c r="A1278" s="173" t="s">
        <v>85</v>
      </c>
      <c r="B1278" s="174" t="s">
        <v>84</v>
      </c>
      <c r="C1278" s="175">
        <v>1.819166774980282</v>
      </c>
      <c r="D1278" s="176"/>
      <c r="E1278" s="170"/>
      <c r="F1278" s="170"/>
      <c r="G1278" s="170"/>
      <c r="H1278" s="170"/>
      <c r="I1278" s="170"/>
      <c r="J1278" s="170"/>
      <c r="K1278" s="170"/>
      <c r="L1278" s="170"/>
      <c r="M1278" s="170"/>
      <c r="N1278" s="170"/>
      <c r="O1278" s="170"/>
    </row>
    <row r="1279" spans="1:15" x14ac:dyDescent="0.2">
      <c r="A1279" s="177"/>
      <c r="B1279" s="178" t="s">
        <v>76</v>
      </c>
      <c r="C1279" s="179">
        <v>2.1480502927741916</v>
      </c>
      <c r="D1279" s="176"/>
      <c r="E1279" s="170"/>
      <c r="F1279" s="170"/>
      <c r="G1279" s="170"/>
      <c r="H1279" s="170"/>
      <c r="I1279" s="170"/>
      <c r="J1279" s="170"/>
      <c r="K1279" s="170"/>
      <c r="L1279" s="170"/>
      <c r="M1279" s="170"/>
      <c r="N1279" s="170"/>
      <c r="O1279" s="170"/>
    </row>
    <row r="1280" spans="1:15" x14ac:dyDescent="0.2">
      <c r="A1280" s="180" t="s">
        <v>132</v>
      </c>
      <c r="B1280" s="170"/>
      <c r="C1280" s="170"/>
      <c r="D1280" s="170"/>
      <c r="E1280" s="170"/>
      <c r="F1280" s="170"/>
      <c r="G1280" s="170"/>
      <c r="H1280" s="170"/>
      <c r="I1280" s="170"/>
      <c r="J1280" s="170"/>
      <c r="K1280" s="170"/>
      <c r="L1280" s="170"/>
      <c r="M1280" s="170"/>
      <c r="N1280" s="170"/>
      <c r="O1280" s="170"/>
    </row>
    <row r="1281" spans="1:15" x14ac:dyDescent="0.2">
      <c r="A1281" s="373" t="s">
        <v>117</v>
      </c>
      <c r="B1281" s="374"/>
      <c r="C1281" s="397" t="s">
        <v>36</v>
      </c>
      <c r="D1281" s="398"/>
      <c r="E1281" s="398"/>
      <c r="F1281" s="398"/>
      <c r="G1281" s="398"/>
      <c r="H1281" s="398"/>
      <c r="I1281" s="398"/>
      <c r="J1281" s="398"/>
      <c r="K1281" s="373"/>
      <c r="L1281" s="399" t="s">
        <v>0</v>
      </c>
      <c r="M1281" s="400"/>
      <c r="N1281" s="400"/>
      <c r="O1281" s="400"/>
    </row>
    <row r="1282" spans="1:15" ht="51" x14ac:dyDescent="0.2">
      <c r="A1282" s="376" t="s">
        <v>37</v>
      </c>
      <c r="B1282" s="376" t="s">
        <v>1</v>
      </c>
      <c r="C1282" s="376" t="s">
        <v>38</v>
      </c>
      <c r="D1282" s="377" t="s">
        <v>98</v>
      </c>
      <c r="E1282" s="377" t="s">
        <v>91</v>
      </c>
      <c r="F1282" s="377" t="s">
        <v>92</v>
      </c>
      <c r="G1282" s="377" t="s">
        <v>93</v>
      </c>
      <c r="H1282" s="377" t="s">
        <v>94</v>
      </c>
      <c r="I1282" s="377" t="s">
        <v>95</v>
      </c>
      <c r="J1282" s="377" t="s">
        <v>96</v>
      </c>
      <c r="K1282" s="377" t="s">
        <v>43</v>
      </c>
      <c r="L1282" s="376" t="s">
        <v>5</v>
      </c>
      <c r="M1282" s="287" t="s">
        <v>6</v>
      </c>
      <c r="N1282" s="378" t="s">
        <v>7</v>
      </c>
      <c r="O1282" s="378" t="s">
        <v>82</v>
      </c>
    </row>
    <row r="1283" spans="1:15" x14ac:dyDescent="0.2">
      <c r="A1283" s="145" t="s">
        <v>20</v>
      </c>
      <c r="B1283" s="146" t="s">
        <v>21</v>
      </c>
      <c r="C1283" s="147">
        <v>12</v>
      </c>
      <c r="D1283" s="148">
        <v>0</v>
      </c>
      <c r="E1283" s="148">
        <v>2908</v>
      </c>
      <c r="F1283" s="148">
        <v>31988</v>
      </c>
      <c r="G1283" s="148">
        <v>0</v>
      </c>
      <c r="H1283" s="148">
        <v>901.48</v>
      </c>
      <c r="I1283" s="148">
        <v>9916.2799999999988</v>
      </c>
      <c r="J1283" s="148">
        <v>0</v>
      </c>
      <c r="K1283" s="148">
        <v>4.989591938780471</v>
      </c>
      <c r="L1283" s="149">
        <v>1200</v>
      </c>
      <c r="M1283" s="150">
        <v>3082.83</v>
      </c>
      <c r="N1283" s="151">
        <v>4282.83</v>
      </c>
      <c r="O1283" s="152">
        <v>0.56999999999999995</v>
      </c>
    </row>
    <row r="1284" spans="1:15" x14ac:dyDescent="0.2">
      <c r="A1284" s="153" t="s">
        <v>123</v>
      </c>
      <c r="B1284" s="146" t="s">
        <v>124</v>
      </c>
      <c r="C1284" s="147">
        <v>0</v>
      </c>
      <c r="D1284" s="148">
        <v>0</v>
      </c>
      <c r="E1284" s="148">
        <v>0</v>
      </c>
      <c r="F1284" s="148">
        <v>0</v>
      </c>
      <c r="G1284" s="148">
        <v>0</v>
      </c>
      <c r="H1284" s="148">
        <v>0</v>
      </c>
      <c r="I1284" s="148">
        <v>0</v>
      </c>
      <c r="J1284" s="148">
        <v>0</v>
      </c>
      <c r="K1284" s="148">
        <v>0</v>
      </c>
      <c r="L1284" s="149">
        <v>0</v>
      </c>
      <c r="M1284" s="150">
        <v>0</v>
      </c>
      <c r="N1284" s="154">
        <v>0</v>
      </c>
      <c r="O1284" s="155">
        <v>0</v>
      </c>
    </row>
    <row r="1285" spans="1:15" x14ac:dyDescent="0.2">
      <c r="A1285" s="153" t="s">
        <v>39</v>
      </c>
      <c r="B1285" s="146" t="s">
        <v>44</v>
      </c>
      <c r="C1285" s="147">
        <v>0</v>
      </c>
      <c r="D1285" s="148">
        <v>0</v>
      </c>
      <c r="E1285" s="148">
        <v>0</v>
      </c>
      <c r="F1285" s="148">
        <v>0</v>
      </c>
      <c r="G1285" s="148">
        <v>0</v>
      </c>
      <c r="H1285" s="148">
        <v>0</v>
      </c>
      <c r="I1285" s="148">
        <v>0</v>
      </c>
      <c r="J1285" s="148">
        <v>0</v>
      </c>
      <c r="K1285" s="148">
        <v>0</v>
      </c>
      <c r="L1285" s="149">
        <v>0</v>
      </c>
      <c r="M1285" s="150">
        <v>0</v>
      </c>
      <c r="N1285" s="154">
        <v>0</v>
      </c>
      <c r="O1285" s="155">
        <v>0</v>
      </c>
    </row>
    <row r="1286" spans="1:15" x14ac:dyDescent="0.2">
      <c r="A1286" s="153" t="s">
        <v>10</v>
      </c>
      <c r="B1286" s="146" t="s">
        <v>25</v>
      </c>
      <c r="C1286" s="147">
        <v>40.225000000000001</v>
      </c>
      <c r="D1286" s="148">
        <v>1.4153</v>
      </c>
      <c r="E1286" s="148">
        <v>3551.145</v>
      </c>
      <c r="F1286" s="148">
        <v>51311.175000000003</v>
      </c>
      <c r="G1286" s="148">
        <v>1.1322399999999999</v>
      </c>
      <c r="H1286" s="148">
        <v>2840.9160000000002</v>
      </c>
      <c r="I1286" s="148">
        <v>41048.94</v>
      </c>
      <c r="J1286" s="148">
        <v>0</v>
      </c>
      <c r="K1286" s="148">
        <v>25.088915752609164</v>
      </c>
      <c r="L1286" s="149">
        <v>8044.5</v>
      </c>
      <c r="M1286" s="150">
        <v>8603.99</v>
      </c>
      <c r="N1286" s="154">
        <v>16648.490000000002</v>
      </c>
      <c r="O1286" s="155">
        <v>0.57999999999999996</v>
      </c>
    </row>
    <row r="1287" spans="1:15" x14ac:dyDescent="0.2">
      <c r="A1287" s="153" t="s">
        <v>20</v>
      </c>
      <c r="B1287" s="146" t="s">
        <v>22</v>
      </c>
      <c r="C1287" s="147">
        <v>7</v>
      </c>
      <c r="D1287" s="148">
        <v>0</v>
      </c>
      <c r="E1287" s="148">
        <v>406</v>
      </c>
      <c r="F1287" s="148">
        <v>4060</v>
      </c>
      <c r="G1287" s="148">
        <v>0</v>
      </c>
      <c r="H1287" s="148">
        <v>243.6</v>
      </c>
      <c r="I1287" s="148">
        <v>2436</v>
      </c>
      <c r="J1287" s="148">
        <v>0</v>
      </c>
      <c r="K1287" s="148">
        <v>1.2257263775195162</v>
      </c>
      <c r="L1287" s="149">
        <v>350</v>
      </c>
      <c r="M1287" s="150">
        <v>760.03</v>
      </c>
      <c r="N1287" s="154">
        <v>1110.03</v>
      </c>
      <c r="O1287" s="155">
        <v>0.59</v>
      </c>
    </row>
    <row r="1288" spans="1:15" x14ac:dyDescent="0.2">
      <c r="A1288" s="153" t="s">
        <v>23</v>
      </c>
      <c r="B1288" s="146" t="s">
        <v>24</v>
      </c>
      <c r="C1288" s="147">
        <v>0</v>
      </c>
      <c r="D1288" s="148">
        <v>0</v>
      </c>
      <c r="E1288" s="148">
        <v>0</v>
      </c>
      <c r="F1288" s="148">
        <v>0</v>
      </c>
      <c r="G1288" s="148">
        <v>0</v>
      </c>
      <c r="H1288" s="148">
        <v>0</v>
      </c>
      <c r="I1288" s="148">
        <v>0</v>
      </c>
      <c r="J1288" s="148">
        <v>0</v>
      </c>
      <c r="K1288" s="148">
        <v>0</v>
      </c>
      <c r="L1288" s="149">
        <v>0</v>
      </c>
      <c r="M1288" s="150">
        <v>0</v>
      </c>
      <c r="N1288" s="154">
        <v>0</v>
      </c>
      <c r="O1288" s="155">
        <v>0</v>
      </c>
    </row>
    <row r="1289" spans="1:15" x14ac:dyDescent="0.2">
      <c r="A1289" s="153" t="s">
        <v>10</v>
      </c>
      <c r="B1289" s="146" t="s">
        <v>26</v>
      </c>
      <c r="C1289" s="147">
        <v>0</v>
      </c>
      <c r="D1289" s="148">
        <v>0</v>
      </c>
      <c r="E1289" s="148">
        <v>0</v>
      </c>
      <c r="F1289" s="148">
        <v>0</v>
      </c>
      <c r="G1289" s="148">
        <v>0</v>
      </c>
      <c r="H1289" s="148">
        <v>0</v>
      </c>
      <c r="I1289" s="148">
        <v>0</v>
      </c>
      <c r="J1289" s="148">
        <v>0</v>
      </c>
      <c r="K1289" s="148">
        <v>0</v>
      </c>
      <c r="L1289" s="149">
        <v>0</v>
      </c>
      <c r="M1289" s="150">
        <v>0</v>
      </c>
      <c r="N1289" s="154">
        <v>0</v>
      </c>
      <c r="O1289" s="155">
        <v>0</v>
      </c>
    </row>
    <row r="1290" spans="1:15" x14ac:dyDescent="0.2">
      <c r="A1290" s="153" t="s">
        <v>14</v>
      </c>
      <c r="B1290" s="146" t="s">
        <v>28</v>
      </c>
      <c r="C1290" s="147">
        <v>120</v>
      </c>
      <c r="D1290" s="148">
        <v>6.6000000000000003E-2</v>
      </c>
      <c r="E1290" s="148">
        <v>1416</v>
      </c>
      <c r="F1290" s="148">
        <v>21240</v>
      </c>
      <c r="G1290" s="148">
        <v>3.5640000000000005E-2</v>
      </c>
      <c r="H1290" s="148">
        <v>764.6400000000001</v>
      </c>
      <c r="I1290" s="148">
        <v>11469.6</v>
      </c>
      <c r="J1290" s="148">
        <v>0</v>
      </c>
      <c r="K1290" s="148">
        <v>5.771178677995831</v>
      </c>
      <c r="L1290" s="149">
        <v>836.78</v>
      </c>
      <c r="M1290" s="150">
        <v>4341.13</v>
      </c>
      <c r="N1290" s="154">
        <v>5177.91</v>
      </c>
      <c r="O1290" s="155">
        <v>0.65</v>
      </c>
    </row>
    <row r="1291" spans="1:15" x14ac:dyDescent="0.2">
      <c r="A1291" s="153" t="s">
        <v>29</v>
      </c>
      <c r="B1291" s="146" t="s">
        <v>30</v>
      </c>
      <c r="C1291" s="147">
        <v>4</v>
      </c>
      <c r="D1291" s="148">
        <v>0.13600000000000001</v>
      </c>
      <c r="E1291" s="148">
        <v>2696</v>
      </c>
      <c r="F1291" s="148">
        <v>26960</v>
      </c>
      <c r="G1291" s="148">
        <v>8.1600000000000006E-2</v>
      </c>
      <c r="H1291" s="148">
        <v>1617.6</v>
      </c>
      <c r="I1291" s="148">
        <v>16176</v>
      </c>
      <c r="J1291" s="148">
        <v>0</v>
      </c>
      <c r="K1291" s="148">
        <v>8.1393061916074263</v>
      </c>
      <c r="L1291" s="149">
        <v>1600</v>
      </c>
      <c r="M1291" s="150">
        <v>5046.91</v>
      </c>
      <c r="N1291" s="154">
        <v>6646.91</v>
      </c>
      <c r="O1291" s="155">
        <v>0.53</v>
      </c>
    </row>
    <row r="1292" spans="1:15" x14ac:dyDescent="0.2">
      <c r="A1292" s="153" t="s">
        <v>18</v>
      </c>
      <c r="B1292" s="146" t="s">
        <v>31</v>
      </c>
      <c r="C1292" s="147">
        <v>8</v>
      </c>
      <c r="D1292" s="148">
        <v>0</v>
      </c>
      <c r="E1292" s="148">
        <v>1037.68</v>
      </c>
      <c r="F1292" s="148">
        <v>14527.52</v>
      </c>
      <c r="G1292" s="148">
        <v>0</v>
      </c>
      <c r="H1292" s="148">
        <v>726.37599999999998</v>
      </c>
      <c r="I1292" s="148">
        <v>10169.263999999999</v>
      </c>
      <c r="J1292" s="148">
        <v>0</v>
      </c>
      <c r="K1292" s="148">
        <v>5.5163597330992955</v>
      </c>
      <c r="L1292" s="149">
        <v>800</v>
      </c>
      <c r="M1292" s="150">
        <v>4172.1000000000004</v>
      </c>
      <c r="N1292" s="154">
        <v>4972.1000000000004</v>
      </c>
      <c r="O1292" s="155">
        <v>0.69</v>
      </c>
    </row>
    <row r="1293" spans="1:15" x14ac:dyDescent="0.2">
      <c r="A1293" s="153" t="s">
        <v>10</v>
      </c>
      <c r="B1293" s="146" t="s">
        <v>27</v>
      </c>
      <c r="C1293" s="147">
        <v>33985.369999999995</v>
      </c>
      <c r="D1293" s="148">
        <v>35.429960000000001</v>
      </c>
      <c r="E1293" s="148">
        <v>35216.901599999997</v>
      </c>
      <c r="F1293" s="148">
        <v>701988.90600000008</v>
      </c>
      <c r="G1293" s="148">
        <v>9.9203888000000013</v>
      </c>
      <c r="H1293" s="148">
        <v>9860.7324480000007</v>
      </c>
      <c r="I1293" s="148">
        <v>196556.89368000004</v>
      </c>
      <c r="J1293" s="148">
        <v>0</v>
      </c>
      <c r="K1293" s="148">
        <v>110.90458006722417</v>
      </c>
      <c r="L1293" s="149">
        <v>33968.080000000002</v>
      </c>
      <c r="M1293" s="150">
        <v>19517.37</v>
      </c>
      <c r="N1293" s="154">
        <v>53485.45</v>
      </c>
      <c r="O1293" s="155">
        <v>0.44</v>
      </c>
    </row>
    <row r="1294" spans="1:15" x14ac:dyDescent="0.2">
      <c r="A1294" s="153" t="s">
        <v>33</v>
      </c>
      <c r="B1294" s="146" t="s">
        <v>34</v>
      </c>
      <c r="C1294" s="147">
        <v>1</v>
      </c>
      <c r="D1294" s="148">
        <v>0.26700000000000002</v>
      </c>
      <c r="E1294" s="148">
        <v>165</v>
      </c>
      <c r="F1294" s="148">
        <v>1650</v>
      </c>
      <c r="G1294" s="148">
        <v>0.16020000000000001</v>
      </c>
      <c r="H1294" s="148">
        <v>99</v>
      </c>
      <c r="I1294" s="148">
        <v>990</v>
      </c>
      <c r="J1294" s="148">
        <v>0</v>
      </c>
      <c r="K1294" s="148">
        <v>0.52964333621336646</v>
      </c>
      <c r="L1294" s="149">
        <v>100</v>
      </c>
      <c r="M1294" s="150">
        <v>924.73</v>
      </c>
      <c r="N1294" s="154">
        <v>1024.73</v>
      </c>
      <c r="O1294" s="155">
        <v>1.34</v>
      </c>
    </row>
    <row r="1295" spans="1:15" x14ac:dyDescent="0.2">
      <c r="A1295" s="153" t="s">
        <v>123</v>
      </c>
      <c r="B1295" s="146" t="s">
        <v>125</v>
      </c>
      <c r="C1295" s="147">
        <v>0</v>
      </c>
      <c r="D1295" s="148">
        <v>0</v>
      </c>
      <c r="E1295" s="148">
        <v>0</v>
      </c>
      <c r="F1295" s="148">
        <v>0</v>
      </c>
      <c r="G1295" s="148">
        <v>0</v>
      </c>
      <c r="H1295" s="148">
        <v>0</v>
      </c>
      <c r="I1295" s="148">
        <v>0</v>
      </c>
      <c r="J1295" s="148">
        <v>0</v>
      </c>
      <c r="K1295" s="148">
        <v>0</v>
      </c>
      <c r="L1295" s="149">
        <v>0</v>
      </c>
      <c r="M1295" s="150">
        <v>0</v>
      </c>
      <c r="N1295" s="154">
        <v>0</v>
      </c>
      <c r="O1295" s="155">
        <v>0</v>
      </c>
    </row>
    <row r="1296" spans="1:15" x14ac:dyDescent="0.2">
      <c r="A1296" s="153" t="s">
        <v>39</v>
      </c>
      <c r="B1296" s="146" t="s">
        <v>88</v>
      </c>
      <c r="C1296" s="147">
        <v>0</v>
      </c>
      <c r="D1296" s="148">
        <v>0</v>
      </c>
      <c r="E1296" s="148">
        <v>0</v>
      </c>
      <c r="F1296" s="148">
        <v>0</v>
      </c>
      <c r="G1296" s="148">
        <v>0</v>
      </c>
      <c r="H1296" s="148">
        <v>0</v>
      </c>
      <c r="I1296" s="148">
        <v>0</v>
      </c>
      <c r="J1296" s="148">
        <v>0</v>
      </c>
      <c r="K1296" s="148">
        <v>0</v>
      </c>
      <c r="L1296" s="149">
        <v>0</v>
      </c>
      <c r="M1296" s="150">
        <v>0</v>
      </c>
      <c r="N1296" s="154">
        <v>0</v>
      </c>
      <c r="O1296" s="155">
        <v>0</v>
      </c>
    </row>
    <row r="1297" spans="1:15" x14ac:dyDescent="0.2">
      <c r="A1297" s="153" t="s">
        <v>8</v>
      </c>
      <c r="B1297" s="146" t="s">
        <v>9</v>
      </c>
      <c r="C1297" s="147">
        <v>0</v>
      </c>
      <c r="D1297" s="148">
        <v>0</v>
      </c>
      <c r="E1297" s="148">
        <v>0</v>
      </c>
      <c r="F1297" s="148">
        <v>0</v>
      </c>
      <c r="G1297" s="148">
        <v>0</v>
      </c>
      <c r="H1297" s="148">
        <v>0</v>
      </c>
      <c r="I1297" s="148">
        <v>0</v>
      </c>
      <c r="J1297" s="148">
        <v>0</v>
      </c>
      <c r="K1297" s="148">
        <v>0</v>
      </c>
      <c r="L1297" s="149">
        <v>0</v>
      </c>
      <c r="M1297" s="150">
        <v>0</v>
      </c>
      <c r="N1297" s="154">
        <v>0</v>
      </c>
      <c r="O1297" s="155">
        <v>0</v>
      </c>
    </row>
    <row r="1298" spans="1:15" x14ac:dyDescent="0.2">
      <c r="A1298" s="153" t="s">
        <v>10</v>
      </c>
      <c r="B1298" s="146" t="s">
        <v>11</v>
      </c>
      <c r="C1298" s="147">
        <v>0</v>
      </c>
      <c r="D1298" s="148">
        <v>0</v>
      </c>
      <c r="E1298" s="148">
        <v>0</v>
      </c>
      <c r="F1298" s="148">
        <v>0</v>
      </c>
      <c r="G1298" s="148">
        <v>0</v>
      </c>
      <c r="H1298" s="148">
        <v>0</v>
      </c>
      <c r="I1298" s="148">
        <v>0</v>
      </c>
      <c r="J1298" s="148">
        <v>0</v>
      </c>
      <c r="K1298" s="148">
        <v>0</v>
      </c>
      <c r="L1298" s="149">
        <v>0</v>
      </c>
      <c r="M1298" s="150">
        <v>0</v>
      </c>
      <c r="N1298" s="154">
        <v>0</v>
      </c>
      <c r="O1298" s="155">
        <v>0</v>
      </c>
    </row>
    <row r="1299" spans="1:15" x14ac:dyDescent="0.2">
      <c r="A1299" s="153" t="s">
        <v>10</v>
      </c>
      <c r="B1299" s="146" t="s">
        <v>12</v>
      </c>
      <c r="C1299" s="147">
        <v>0</v>
      </c>
      <c r="D1299" s="148">
        <v>0</v>
      </c>
      <c r="E1299" s="148">
        <v>0</v>
      </c>
      <c r="F1299" s="148">
        <v>0</v>
      </c>
      <c r="G1299" s="148">
        <v>0</v>
      </c>
      <c r="H1299" s="148">
        <v>0</v>
      </c>
      <c r="I1299" s="148">
        <v>0</v>
      </c>
      <c r="J1299" s="148">
        <v>0</v>
      </c>
      <c r="K1299" s="148">
        <v>0</v>
      </c>
      <c r="L1299" s="149">
        <v>0</v>
      </c>
      <c r="M1299" s="150">
        <v>0</v>
      </c>
      <c r="N1299" s="154">
        <v>0</v>
      </c>
      <c r="O1299" s="155">
        <v>0</v>
      </c>
    </row>
    <row r="1300" spans="1:15" x14ac:dyDescent="0.2">
      <c r="A1300" s="153" t="s">
        <v>14</v>
      </c>
      <c r="B1300" s="146" t="s">
        <v>15</v>
      </c>
      <c r="C1300" s="147">
        <v>1</v>
      </c>
      <c r="D1300" s="148">
        <v>24.614000000000001</v>
      </c>
      <c r="E1300" s="148">
        <v>192985.44999999998</v>
      </c>
      <c r="F1300" s="148">
        <v>2315825.4</v>
      </c>
      <c r="G1300" s="148">
        <v>19.691200000000002</v>
      </c>
      <c r="H1300" s="148">
        <v>154388.35999999999</v>
      </c>
      <c r="I1300" s="148">
        <v>1852660.32</v>
      </c>
      <c r="J1300" s="148">
        <v>0</v>
      </c>
      <c r="K1300" s="148">
        <v>1026.7145294104866</v>
      </c>
      <c r="L1300" s="149">
        <v>27271.61</v>
      </c>
      <c r="M1300" s="150">
        <v>5513.12</v>
      </c>
      <c r="N1300" s="154">
        <v>32784.730000000003</v>
      </c>
      <c r="O1300" s="155">
        <v>0.02</v>
      </c>
    </row>
    <row r="1301" spans="1:15" x14ac:dyDescent="0.2">
      <c r="A1301" s="153" t="s">
        <v>8</v>
      </c>
      <c r="B1301" s="146" t="s">
        <v>16</v>
      </c>
      <c r="C1301" s="147">
        <v>0</v>
      </c>
      <c r="D1301" s="148">
        <v>0</v>
      </c>
      <c r="E1301" s="148">
        <v>0</v>
      </c>
      <c r="F1301" s="148">
        <v>0</v>
      </c>
      <c r="G1301" s="148">
        <v>0</v>
      </c>
      <c r="H1301" s="148">
        <v>0</v>
      </c>
      <c r="I1301" s="148">
        <v>0</v>
      </c>
      <c r="J1301" s="148">
        <v>0</v>
      </c>
      <c r="K1301" s="148">
        <v>0</v>
      </c>
      <c r="L1301" s="149">
        <v>0</v>
      </c>
      <c r="M1301" s="150">
        <v>0</v>
      </c>
      <c r="N1301" s="154">
        <v>0</v>
      </c>
      <c r="O1301" s="155">
        <v>0</v>
      </c>
    </row>
    <row r="1302" spans="1:15" x14ac:dyDescent="0.2">
      <c r="A1302" s="153" t="s">
        <v>8</v>
      </c>
      <c r="B1302" s="146" t="s">
        <v>87</v>
      </c>
      <c r="C1302" s="147">
        <v>0</v>
      </c>
      <c r="D1302" s="148">
        <v>0</v>
      </c>
      <c r="E1302" s="148">
        <v>0</v>
      </c>
      <c r="F1302" s="148">
        <v>0</v>
      </c>
      <c r="G1302" s="148">
        <v>0</v>
      </c>
      <c r="H1302" s="148">
        <v>0</v>
      </c>
      <c r="I1302" s="148">
        <v>0</v>
      </c>
      <c r="J1302" s="148">
        <v>0</v>
      </c>
      <c r="K1302" s="148">
        <v>0</v>
      </c>
      <c r="L1302" s="149">
        <v>0</v>
      </c>
      <c r="M1302" s="150">
        <v>0</v>
      </c>
      <c r="N1302" s="154">
        <v>0</v>
      </c>
      <c r="O1302" s="155">
        <v>0</v>
      </c>
    </row>
    <row r="1303" spans="1:15" x14ac:dyDescent="0.2">
      <c r="A1303" s="153" t="s">
        <v>8</v>
      </c>
      <c r="B1303" s="146" t="s">
        <v>17</v>
      </c>
      <c r="C1303" s="147">
        <v>0</v>
      </c>
      <c r="D1303" s="148">
        <v>0</v>
      </c>
      <c r="E1303" s="148">
        <v>0</v>
      </c>
      <c r="F1303" s="148">
        <v>0</v>
      </c>
      <c r="G1303" s="148">
        <v>0</v>
      </c>
      <c r="H1303" s="148">
        <v>0</v>
      </c>
      <c r="I1303" s="148">
        <v>0</v>
      </c>
      <c r="J1303" s="148">
        <v>0</v>
      </c>
      <c r="K1303" s="148">
        <v>0</v>
      </c>
      <c r="L1303" s="149">
        <v>0</v>
      </c>
      <c r="M1303" s="150">
        <v>0</v>
      </c>
      <c r="N1303" s="154">
        <v>0</v>
      </c>
      <c r="O1303" s="155">
        <v>0</v>
      </c>
    </row>
    <row r="1304" spans="1:15" x14ac:dyDescent="0.2">
      <c r="A1304" s="153" t="s">
        <v>18</v>
      </c>
      <c r="B1304" s="146" t="s">
        <v>19</v>
      </c>
      <c r="C1304" s="147">
        <v>1</v>
      </c>
      <c r="D1304" s="148">
        <v>22.68</v>
      </c>
      <c r="E1304" s="148">
        <v>133298</v>
      </c>
      <c r="F1304" s="148">
        <v>1199682</v>
      </c>
      <c r="G1304" s="148">
        <v>17.796324672000001</v>
      </c>
      <c r="H1304" s="148">
        <v>104594.9949792</v>
      </c>
      <c r="I1304" s="148">
        <v>941354.95481280005</v>
      </c>
      <c r="J1304" s="148">
        <v>0</v>
      </c>
      <c r="K1304" s="148">
        <v>496.29046811017605</v>
      </c>
      <c r="L1304" s="149">
        <v>46230.080000000002</v>
      </c>
      <c r="M1304" s="150">
        <v>0</v>
      </c>
      <c r="N1304" s="154">
        <v>46230.080000000002</v>
      </c>
      <c r="O1304" s="155">
        <v>0.06</v>
      </c>
    </row>
    <row r="1305" spans="1:15" x14ac:dyDescent="0.2">
      <c r="A1305" s="153" t="s">
        <v>10</v>
      </c>
      <c r="B1305" s="146" t="s">
        <v>13</v>
      </c>
      <c r="C1305" s="147">
        <v>0</v>
      </c>
      <c r="D1305" s="148">
        <v>0</v>
      </c>
      <c r="E1305" s="148">
        <v>0</v>
      </c>
      <c r="F1305" s="148">
        <v>0</v>
      </c>
      <c r="G1305" s="148">
        <v>0</v>
      </c>
      <c r="H1305" s="148">
        <v>0</v>
      </c>
      <c r="I1305" s="148">
        <v>0</v>
      </c>
      <c r="J1305" s="148">
        <v>0</v>
      </c>
      <c r="K1305" s="148">
        <v>0</v>
      </c>
      <c r="L1305" s="149">
        <v>0</v>
      </c>
      <c r="M1305" s="150">
        <v>0</v>
      </c>
      <c r="N1305" s="154">
        <v>0</v>
      </c>
      <c r="O1305" s="155">
        <v>0</v>
      </c>
    </row>
    <row r="1306" spans="1:15" x14ac:dyDescent="0.2">
      <c r="A1306" s="153" t="s">
        <v>33</v>
      </c>
      <c r="B1306" s="146" t="s">
        <v>136</v>
      </c>
      <c r="C1306" s="147">
        <v>0</v>
      </c>
      <c r="D1306" s="148">
        <v>0</v>
      </c>
      <c r="E1306" s="148">
        <v>0</v>
      </c>
      <c r="F1306" s="148">
        <v>0</v>
      </c>
      <c r="G1306" s="148">
        <v>0</v>
      </c>
      <c r="H1306" s="148">
        <v>0</v>
      </c>
      <c r="I1306" s="148">
        <v>0</v>
      </c>
      <c r="J1306" s="148">
        <v>0</v>
      </c>
      <c r="K1306" s="148">
        <v>0</v>
      </c>
      <c r="L1306" s="149">
        <v>0</v>
      </c>
      <c r="M1306" s="150">
        <v>0</v>
      </c>
      <c r="N1306" s="154">
        <v>0</v>
      </c>
      <c r="O1306" s="155">
        <v>0</v>
      </c>
    </row>
    <row r="1307" spans="1:15" x14ac:dyDescent="0.2">
      <c r="A1307" s="156" t="s">
        <v>130</v>
      </c>
      <c r="B1307" s="146" t="s">
        <v>130</v>
      </c>
      <c r="C1307" s="147">
        <v>0</v>
      </c>
      <c r="D1307" s="148">
        <v>0</v>
      </c>
      <c r="E1307" s="148">
        <v>0</v>
      </c>
      <c r="F1307" s="148">
        <v>0</v>
      </c>
      <c r="G1307" s="148">
        <v>0</v>
      </c>
      <c r="H1307" s="148">
        <v>0</v>
      </c>
      <c r="I1307" s="148">
        <v>0</v>
      </c>
      <c r="J1307" s="148">
        <v>0</v>
      </c>
      <c r="K1307" s="148">
        <v>0</v>
      </c>
      <c r="L1307" s="149">
        <v>0</v>
      </c>
      <c r="M1307" s="150">
        <v>0</v>
      </c>
      <c r="N1307" s="154">
        <v>0</v>
      </c>
      <c r="O1307" s="155">
        <v>0</v>
      </c>
    </row>
    <row r="1308" spans="1:15" x14ac:dyDescent="0.2">
      <c r="A1308" s="156" t="s">
        <v>131</v>
      </c>
      <c r="B1308" s="146" t="s">
        <v>131</v>
      </c>
      <c r="C1308" s="147">
        <v>0</v>
      </c>
      <c r="D1308" s="148">
        <v>0</v>
      </c>
      <c r="E1308" s="148">
        <v>0</v>
      </c>
      <c r="F1308" s="148">
        <v>0</v>
      </c>
      <c r="G1308" s="148">
        <v>0</v>
      </c>
      <c r="H1308" s="148">
        <v>0</v>
      </c>
      <c r="I1308" s="148">
        <v>0</v>
      </c>
      <c r="J1308" s="148">
        <v>0</v>
      </c>
      <c r="K1308" s="148">
        <v>0</v>
      </c>
      <c r="L1308" s="149">
        <v>0</v>
      </c>
      <c r="M1308" s="150">
        <v>0</v>
      </c>
      <c r="N1308" s="154">
        <v>0</v>
      </c>
      <c r="O1308" s="155">
        <v>0</v>
      </c>
    </row>
    <row r="1309" spans="1:15" x14ac:dyDescent="0.2">
      <c r="A1309" s="153" t="s">
        <v>32</v>
      </c>
      <c r="B1309" s="146" t="s">
        <v>32</v>
      </c>
      <c r="C1309" s="147">
        <v>0</v>
      </c>
      <c r="D1309" s="148">
        <v>0</v>
      </c>
      <c r="E1309" s="148">
        <v>0</v>
      </c>
      <c r="F1309" s="148">
        <v>0</v>
      </c>
      <c r="G1309" s="148">
        <v>0</v>
      </c>
      <c r="H1309" s="148">
        <v>0</v>
      </c>
      <c r="I1309" s="148">
        <v>0</v>
      </c>
      <c r="J1309" s="148">
        <v>0</v>
      </c>
      <c r="K1309" s="148">
        <v>0</v>
      </c>
      <c r="L1309" s="149">
        <v>0</v>
      </c>
      <c r="M1309" s="150">
        <v>0</v>
      </c>
      <c r="N1309" s="154">
        <v>0</v>
      </c>
      <c r="O1309" s="155">
        <v>0</v>
      </c>
    </row>
    <row r="1310" spans="1:15" x14ac:dyDescent="0.2">
      <c r="A1310" s="157" t="s">
        <v>40</v>
      </c>
      <c r="B1310" s="158"/>
      <c r="C1310" s="159">
        <v>34179.594999999994</v>
      </c>
      <c r="D1310" s="160">
        <v>84.608260000000001</v>
      </c>
      <c r="E1310" s="160">
        <v>373680.17660000001</v>
      </c>
      <c r="F1310" s="160">
        <v>4369233.0010000002</v>
      </c>
      <c r="G1310" s="160">
        <v>48.817593471999999</v>
      </c>
      <c r="H1310" s="160">
        <v>276037.69942720002</v>
      </c>
      <c r="I1310" s="160">
        <v>3082778.2524927999</v>
      </c>
      <c r="J1310" s="160">
        <v>0</v>
      </c>
      <c r="K1310" s="161">
        <v>1685.1702995957119</v>
      </c>
      <c r="L1310" s="162">
        <v>120401.05</v>
      </c>
      <c r="M1310" s="162">
        <v>51962.2</v>
      </c>
      <c r="N1310" s="163">
        <v>172363.25</v>
      </c>
      <c r="O1310" s="164">
        <v>7.0000000000000007E-2</v>
      </c>
    </row>
    <row r="1311" spans="1:15" x14ac:dyDescent="0.2">
      <c r="A1311" s="165"/>
      <c r="B1311" s="165"/>
      <c r="C1311" s="166"/>
      <c r="D1311" s="166"/>
      <c r="E1311" s="166"/>
      <c r="F1311" s="166"/>
      <c r="G1311" s="166"/>
      <c r="H1311" s="166"/>
      <c r="I1311" s="166"/>
      <c r="J1311" s="166"/>
      <c r="K1311" s="166"/>
      <c r="L1311" s="167"/>
      <c r="M1311" s="167"/>
      <c r="N1311" s="167"/>
      <c r="O1311" s="168"/>
    </row>
    <row r="1312" spans="1:15" x14ac:dyDescent="0.2">
      <c r="A1312" s="157" t="s">
        <v>129</v>
      </c>
      <c r="B1312" s="158" t="s">
        <v>129</v>
      </c>
      <c r="C1312" s="159">
        <v>0</v>
      </c>
      <c r="D1312" s="160">
        <v>0</v>
      </c>
      <c r="E1312" s="160">
        <v>0</v>
      </c>
      <c r="F1312" s="160">
        <v>0</v>
      </c>
      <c r="G1312" s="160">
        <v>0</v>
      </c>
      <c r="H1312" s="160">
        <v>0</v>
      </c>
      <c r="I1312" s="160">
        <v>0</v>
      </c>
      <c r="J1312" s="160">
        <v>0</v>
      </c>
      <c r="K1312" s="161">
        <v>0</v>
      </c>
      <c r="L1312" s="162">
        <v>0</v>
      </c>
      <c r="M1312" s="169">
        <v>0</v>
      </c>
      <c r="N1312" s="163">
        <v>0</v>
      </c>
      <c r="O1312" s="170"/>
    </row>
    <row r="1313" spans="1:15" x14ac:dyDescent="0.2">
      <c r="A1313" s="157" t="s">
        <v>41</v>
      </c>
      <c r="B1313" s="158" t="s">
        <v>41</v>
      </c>
      <c r="C1313" s="159">
        <v>0</v>
      </c>
      <c r="D1313" s="160">
        <v>0</v>
      </c>
      <c r="E1313" s="160">
        <v>0</v>
      </c>
      <c r="F1313" s="160">
        <v>0</v>
      </c>
      <c r="G1313" s="160">
        <v>0</v>
      </c>
      <c r="H1313" s="160">
        <v>0</v>
      </c>
      <c r="I1313" s="160">
        <v>0</v>
      </c>
      <c r="J1313" s="160">
        <v>0</v>
      </c>
      <c r="K1313" s="161">
        <v>0</v>
      </c>
      <c r="L1313" s="162">
        <v>0</v>
      </c>
      <c r="M1313" s="169">
        <v>0</v>
      </c>
      <c r="N1313" s="163">
        <v>0</v>
      </c>
      <c r="O1313" s="170"/>
    </row>
    <row r="1314" spans="1:15" x14ac:dyDescent="0.2">
      <c r="A1314" s="157" t="s">
        <v>126</v>
      </c>
      <c r="B1314" s="158" t="s">
        <v>127</v>
      </c>
      <c r="C1314" s="159">
        <v>0</v>
      </c>
      <c r="D1314" s="160">
        <v>0</v>
      </c>
      <c r="E1314" s="160">
        <v>0</v>
      </c>
      <c r="F1314" s="160">
        <v>0</v>
      </c>
      <c r="G1314" s="160">
        <v>0</v>
      </c>
      <c r="H1314" s="160">
        <v>0</v>
      </c>
      <c r="I1314" s="160">
        <v>0</v>
      </c>
      <c r="J1314" s="160">
        <v>0</v>
      </c>
      <c r="K1314" s="161">
        <v>0</v>
      </c>
      <c r="L1314" s="162">
        <v>0</v>
      </c>
      <c r="M1314" s="169">
        <v>0</v>
      </c>
      <c r="N1314" s="163">
        <v>0</v>
      </c>
      <c r="O1314" s="170"/>
    </row>
    <row r="1315" spans="1:15" x14ac:dyDescent="0.2">
      <c r="A1315" s="170"/>
      <c r="B1315" s="170"/>
      <c r="C1315" s="170"/>
      <c r="D1315" s="170"/>
      <c r="E1315" s="170"/>
      <c r="F1315" s="170"/>
      <c r="G1315" s="170"/>
      <c r="H1315" s="170"/>
      <c r="I1315" s="170"/>
      <c r="J1315" s="170"/>
      <c r="K1315" s="170"/>
      <c r="L1315" s="171"/>
      <c r="M1315" s="171"/>
      <c r="N1315" s="171"/>
      <c r="O1315" s="170"/>
    </row>
    <row r="1316" spans="1:15" x14ac:dyDescent="0.2">
      <c r="A1316" s="157" t="s">
        <v>42</v>
      </c>
      <c r="B1316" s="158"/>
      <c r="C1316" s="159">
        <v>34179.594999999994</v>
      </c>
      <c r="D1316" s="160">
        <v>84.608260000000001</v>
      </c>
      <c r="E1316" s="160">
        <v>373680.17660000001</v>
      </c>
      <c r="F1316" s="160">
        <v>4369233.0010000002</v>
      </c>
      <c r="G1316" s="160">
        <v>48.817593471999999</v>
      </c>
      <c r="H1316" s="160">
        <v>276037.69942720002</v>
      </c>
      <c r="I1316" s="160">
        <v>3082778.2524927999</v>
      </c>
      <c r="J1316" s="160">
        <v>0</v>
      </c>
      <c r="K1316" s="161">
        <v>1685.1702995957119</v>
      </c>
      <c r="L1316" s="162">
        <v>120401.05</v>
      </c>
      <c r="M1316" s="169">
        <v>51962.2</v>
      </c>
      <c r="N1316" s="163">
        <v>172363.25</v>
      </c>
      <c r="O1316" s="170"/>
    </row>
    <row r="1317" spans="1:15" x14ac:dyDescent="0.2">
      <c r="A1317" s="172"/>
      <c r="B1317" s="170"/>
      <c r="C1317" s="170"/>
      <c r="D1317" s="170"/>
      <c r="E1317" s="170"/>
      <c r="F1317" s="170"/>
      <c r="G1317" s="170"/>
      <c r="H1317" s="170"/>
      <c r="I1317" s="170"/>
      <c r="J1317" s="170"/>
      <c r="K1317" s="170"/>
      <c r="L1317" s="170"/>
      <c r="M1317" s="170"/>
      <c r="N1317" s="170"/>
      <c r="O1317" s="170"/>
    </row>
    <row r="1318" spans="1:15" x14ac:dyDescent="0.2">
      <c r="A1318" s="173" t="s">
        <v>85</v>
      </c>
      <c r="B1318" s="174" t="s">
        <v>84</v>
      </c>
      <c r="C1318" s="175">
        <v>1.9272075730656169</v>
      </c>
      <c r="D1318" s="176"/>
      <c r="E1318" s="170"/>
      <c r="F1318" s="170"/>
      <c r="G1318" s="170"/>
      <c r="H1318" s="170"/>
      <c r="I1318" s="170"/>
      <c r="J1318" s="170"/>
      <c r="K1318" s="170"/>
      <c r="L1318" s="170"/>
      <c r="M1318" s="170"/>
      <c r="N1318" s="170"/>
      <c r="O1318" s="170"/>
    </row>
    <row r="1319" spans="1:15" x14ac:dyDescent="0.2">
      <c r="A1319" s="177"/>
      <c r="B1319" s="178" t="s">
        <v>76</v>
      </c>
      <c r="C1319" s="179">
        <v>2.1221802666784226</v>
      </c>
      <c r="D1319" s="176"/>
      <c r="E1319" s="170"/>
      <c r="F1319" s="170"/>
      <c r="G1319" s="170"/>
      <c r="H1319" s="170"/>
      <c r="I1319" s="170"/>
      <c r="J1319" s="170"/>
      <c r="K1319" s="170"/>
      <c r="L1319" s="170"/>
      <c r="M1319" s="170"/>
      <c r="N1319" s="170"/>
      <c r="O1319" s="170"/>
    </row>
    <row r="1320" spans="1:15" x14ac:dyDescent="0.2">
      <c r="A1320" s="180" t="s">
        <v>132</v>
      </c>
      <c r="B1320" s="170"/>
      <c r="C1320" s="170"/>
      <c r="D1320" s="170"/>
      <c r="E1320" s="170"/>
      <c r="F1320" s="170"/>
      <c r="G1320" s="170"/>
      <c r="H1320" s="170"/>
      <c r="I1320" s="170"/>
      <c r="J1320" s="170"/>
      <c r="K1320" s="170"/>
      <c r="L1320" s="170"/>
      <c r="M1320" s="170"/>
      <c r="N1320" s="170"/>
      <c r="O1320" s="170"/>
    </row>
    <row r="1321" spans="1:15" x14ac:dyDescent="0.2">
      <c r="A1321" s="373" t="s">
        <v>178</v>
      </c>
      <c r="B1321" s="374"/>
      <c r="C1321" s="397" t="s">
        <v>36</v>
      </c>
      <c r="D1321" s="398"/>
      <c r="E1321" s="398"/>
      <c r="F1321" s="398"/>
      <c r="G1321" s="398"/>
      <c r="H1321" s="398"/>
      <c r="I1321" s="398"/>
      <c r="J1321" s="398"/>
      <c r="K1321" s="373"/>
      <c r="L1321" s="399" t="s">
        <v>0</v>
      </c>
      <c r="M1321" s="400"/>
      <c r="N1321" s="400"/>
      <c r="O1321" s="400"/>
    </row>
    <row r="1322" spans="1:15" ht="51" x14ac:dyDescent="0.2">
      <c r="A1322" s="376" t="s">
        <v>37</v>
      </c>
      <c r="B1322" s="376" t="s">
        <v>1</v>
      </c>
      <c r="C1322" s="376" t="s">
        <v>38</v>
      </c>
      <c r="D1322" s="377" t="s">
        <v>98</v>
      </c>
      <c r="E1322" s="377" t="s">
        <v>91</v>
      </c>
      <c r="F1322" s="377" t="s">
        <v>92</v>
      </c>
      <c r="G1322" s="377" t="s">
        <v>93</v>
      </c>
      <c r="H1322" s="377" t="s">
        <v>94</v>
      </c>
      <c r="I1322" s="377" t="s">
        <v>95</v>
      </c>
      <c r="J1322" s="377" t="s">
        <v>96</v>
      </c>
      <c r="K1322" s="377" t="s">
        <v>43</v>
      </c>
      <c r="L1322" s="376" t="s">
        <v>5</v>
      </c>
      <c r="M1322" s="287" t="s">
        <v>6</v>
      </c>
      <c r="N1322" s="378" t="s">
        <v>7</v>
      </c>
      <c r="O1322" s="378" t="s">
        <v>82</v>
      </c>
    </row>
    <row r="1323" spans="1:15" x14ac:dyDescent="0.2">
      <c r="A1323" s="145" t="s">
        <v>20</v>
      </c>
      <c r="B1323" s="146" t="s">
        <v>21</v>
      </c>
      <c r="C1323" s="147">
        <v>1</v>
      </c>
      <c r="D1323" s="148">
        <v>0</v>
      </c>
      <c r="E1323" s="148">
        <v>325</v>
      </c>
      <c r="F1323" s="148">
        <v>3250</v>
      </c>
      <c r="G1323" s="148">
        <v>0</v>
      </c>
      <c r="H1323" s="148">
        <v>276.25</v>
      </c>
      <c r="I1323" s="148">
        <v>2762.5</v>
      </c>
      <c r="J1323" s="148">
        <v>0</v>
      </c>
      <c r="K1323" s="148">
        <v>1.3900119531599602</v>
      </c>
      <c r="L1323" s="149">
        <v>100</v>
      </c>
      <c r="M1323" s="150">
        <v>13796.08</v>
      </c>
      <c r="N1323" s="151">
        <v>13896.08</v>
      </c>
      <c r="O1323" s="152">
        <v>6.51</v>
      </c>
    </row>
    <row r="1324" spans="1:15" x14ac:dyDescent="0.2">
      <c r="A1324" s="153" t="s">
        <v>123</v>
      </c>
      <c r="B1324" s="146" t="s">
        <v>124</v>
      </c>
      <c r="C1324" s="147">
        <v>0</v>
      </c>
      <c r="D1324" s="148">
        <v>0</v>
      </c>
      <c r="E1324" s="148">
        <v>0</v>
      </c>
      <c r="F1324" s="148">
        <v>0</v>
      </c>
      <c r="G1324" s="148">
        <v>0</v>
      </c>
      <c r="H1324" s="148">
        <v>0</v>
      </c>
      <c r="I1324" s="148">
        <v>0</v>
      </c>
      <c r="J1324" s="148">
        <v>0</v>
      </c>
      <c r="K1324" s="148">
        <v>0</v>
      </c>
      <c r="L1324" s="149">
        <v>0</v>
      </c>
      <c r="M1324" s="150">
        <v>0</v>
      </c>
      <c r="N1324" s="154">
        <v>0</v>
      </c>
      <c r="O1324" s="155">
        <v>0</v>
      </c>
    </row>
    <row r="1325" spans="1:15" x14ac:dyDescent="0.2">
      <c r="A1325" s="153" t="s">
        <v>39</v>
      </c>
      <c r="B1325" s="146" t="s">
        <v>44</v>
      </c>
      <c r="C1325" s="147">
        <v>0</v>
      </c>
      <c r="D1325" s="148">
        <v>0</v>
      </c>
      <c r="E1325" s="148">
        <v>0</v>
      </c>
      <c r="F1325" s="148">
        <v>0</v>
      </c>
      <c r="G1325" s="148">
        <v>0</v>
      </c>
      <c r="H1325" s="148">
        <v>0</v>
      </c>
      <c r="I1325" s="148">
        <v>0</v>
      </c>
      <c r="J1325" s="148">
        <v>0</v>
      </c>
      <c r="K1325" s="148">
        <v>0</v>
      </c>
      <c r="L1325" s="149">
        <v>0</v>
      </c>
      <c r="M1325" s="150">
        <v>0</v>
      </c>
      <c r="N1325" s="154">
        <v>0</v>
      </c>
      <c r="O1325" s="155">
        <v>0</v>
      </c>
    </row>
    <row r="1326" spans="1:15" x14ac:dyDescent="0.2">
      <c r="A1326" s="153" t="s">
        <v>10</v>
      </c>
      <c r="B1326" s="146" t="s">
        <v>25</v>
      </c>
      <c r="C1326" s="147">
        <v>0</v>
      </c>
      <c r="D1326" s="148">
        <v>0</v>
      </c>
      <c r="E1326" s="148">
        <v>0</v>
      </c>
      <c r="F1326" s="148">
        <v>0</v>
      </c>
      <c r="G1326" s="148">
        <v>0</v>
      </c>
      <c r="H1326" s="148">
        <v>0</v>
      </c>
      <c r="I1326" s="148">
        <v>0</v>
      </c>
      <c r="J1326" s="148">
        <v>0</v>
      </c>
      <c r="K1326" s="148">
        <v>0</v>
      </c>
      <c r="L1326" s="149">
        <v>0</v>
      </c>
      <c r="M1326" s="150">
        <v>0</v>
      </c>
      <c r="N1326" s="154">
        <v>0</v>
      </c>
      <c r="O1326" s="155">
        <v>0</v>
      </c>
    </row>
    <row r="1327" spans="1:15" x14ac:dyDescent="0.2">
      <c r="A1327" s="153" t="s">
        <v>20</v>
      </c>
      <c r="B1327" s="146" t="s">
        <v>22</v>
      </c>
      <c r="C1327" s="147">
        <v>0</v>
      </c>
      <c r="D1327" s="148">
        <v>0</v>
      </c>
      <c r="E1327" s="148">
        <v>0</v>
      </c>
      <c r="F1327" s="148">
        <v>0</v>
      </c>
      <c r="G1327" s="148">
        <v>0</v>
      </c>
      <c r="H1327" s="148">
        <v>0</v>
      </c>
      <c r="I1327" s="148">
        <v>0</v>
      </c>
      <c r="J1327" s="148">
        <v>0</v>
      </c>
      <c r="K1327" s="148">
        <v>0</v>
      </c>
      <c r="L1327" s="149">
        <v>0</v>
      </c>
      <c r="M1327" s="150">
        <v>0</v>
      </c>
      <c r="N1327" s="154">
        <v>0</v>
      </c>
      <c r="O1327" s="155">
        <v>0</v>
      </c>
    </row>
    <row r="1328" spans="1:15" x14ac:dyDescent="0.2">
      <c r="A1328" s="153" t="s">
        <v>23</v>
      </c>
      <c r="B1328" s="146" t="s">
        <v>24</v>
      </c>
      <c r="C1328" s="147">
        <v>0</v>
      </c>
      <c r="D1328" s="148">
        <v>0</v>
      </c>
      <c r="E1328" s="148">
        <v>0</v>
      </c>
      <c r="F1328" s="148">
        <v>0</v>
      </c>
      <c r="G1328" s="148">
        <v>0</v>
      </c>
      <c r="H1328" s="148">
        <v>0</v>
      </c>
      <c r="I1328" s="148">
        <v>0</v>
      </c>
      <c r="J1328" s="148">
        <v>0</v>
      </c>
      <c r="K1328" s="148">
        <v>0</v>
      </c>
      <c r="L1328" s="149">
        <v>0</v>
      </c>
      <c r="M1328" s="150">
        <v>0</v>
      </c>
      <c r="N1328" s="154">
        <v>0</v>
      </c>
      <c r="O1328" s="155">
        <v>0</v>
      </c>
    </row>
    <row r="1329" spans="1:15" x14ac:dyDescent="0.2">
      <c r="A1329" s="153" t="s">
        <v>10</v>
      </c>
      <c r="B1329" s="146" t="s">
        <v>26</v>
      </c>
      <c r="C1329" s="147">
        <v>0</v>
      </c>
      <c r="D1329" s="148">
        <v>0</v>
      </c>
      <c r="E1329" s="148">
        <v>0</v>
      </c>
      <c r="F1329" s="148">
        <v>0</v>
      </c>
      <c r="G1329" s="148">
        <v>0</v>
      </c>
      <c r="H1329" s="148">
        <v>0</v>
      </c>
      <c r="I1329" s="148">
        <v>0</v>
      </c>
      <c r="J1329" s="148">
        <v>0</v>
      </c>
      <c r="K1329" s="148">
        <v>0</v>
      </c>
      <c r="L1329" s="149">
        <v>0</v>
      </c>
      <c r="M1329" s="150">
        <v>0</v>
      </c>
      <c r="N1329" s="154">
        <v>0</v>
      </c>
      <c r="O1329" s="155">
        <v>0</v>
      </c>
    </row>
    <row r="1330" spans="1:15" x14ac:dyDescent="0.2">
      <c r="A1330" s="153" t="s">
        <v>14</v>
      </c>
      <c r="B1330" s="146" t="s">
        <v>28</v>
      </c>
      <c r="C1330" s="147">
        <v>909</v>
      </c>
      <c r="D1330" s="148">
        <v>1.272</v>
      </c>
      <c r="E1330" s="148">
        <v>13197</v>
      </c>
      <c r="F1330" s="148">
        <v>197955</v>
      </c>
      <c r="G1330" s="148">
        <v>0.68688000000000005</v>
      </c>
      <c r="H1330" s="148">
        <v>7126.38</v>
      </c>
      <c r="I1330" s="148">
        <v>106895.7</v>
      </c>
      <c r="J1330" s="148">
        <v>0</v>
      </c>
      <c r="K1330" s="148">
        <v>53.78689619598233</v>
      </c>
      <c r="L1330" s="149">
        <v>7313.25</v>
      </c>
      <c r="M1330" s="150">
        <v>253883.97</v>
      </c>
      <c r="N1330" s="154">
        <v>261197.22</v>
      </c>
      <c r="O1330" s="155">
        <v>3.53</v>
      </c>
    </row>
    <row r="1331" spans="1:15" x14ac:dyDescent="0.2">
      <c r="A1331" s="153" t="s">
        <v>29</v>
      </c>
      <c r="B1331" s="146" t="s">
        <v>30</v>
      </c>
      <c r="C1331" s="147">
        <v>7</v>
      </c>
      <c r="D1331" s="148">
        <v>0.23800000000000002</v>
      </c>
      <c r="E1331" s="148">
        <v>4718</v>
      </c>
      <c r="F1331" s="148">
        <v>47180</v>
      </c>
      <c r="G1331" s="148">
        <v>0.14280000000000001</v>
      </c>
      <c r="H1331" s="148">
        <v>2830.7999999999997</v>
      </c>
      <c r="I1331" s="148">
        <v>28308</v>
      </c>
      <c r="J1331" s="148">
        <v>0</v>
      </c>
      <c r="K1331" s="148">
        <v>14.243785835312996</v>
      </c>
      <c r="L1331" s="149">
        <v>700</v>
      </c>
      <c r="M1331" s="150">
        <v>68236.98</v>
      </c>
      <c r="N1331" s="154">
        <v>68936.98</v>
      </c>
      <c r="O1331" s="155">
        <v>3.15</v>
      </c>
    </row>
    <row r="1332" spans="1:15" x14ac:dyDescent="0.2">
      <c r="A1332" s="153" t="s">
        <v>18</v>
      </c>
      <c r="B1332" s="146" t="s">
        <v>31</v>
      </c>
      <c r="C1332" s="147">
        <v>0</v>
      </c>
      <c r="D1332" s="148">
        <v>0</v>
      </c>
      <c r="E1332" s="148">
        <v>0</v>
      </c>
      <c r="F1332" s="148">
        <v>0</v>
      </c>
      <c r="G1332" s="148">
        <v>0</v>
      </c>
      <c r="H1332" s="148">
        <v>0</v>
      </c>
      <c r="I1332" s="148">
        <v>0</v>
      </c>
      <c r="J1332" s="148">
        <v>0</v>
      </c>
      <c r="K1332" s="148">
        <v>0</v>
      </c>
      <c r="L1332" s="149">
        <v>0</v>
      </c>
      <c r="M1332" s="150">
        <v>0</v>
      </c>
      <c r="N1332" s="154">
        <v>0</v>
      </c>
      <c r="O1332" s="155">
        <v>0</v>
      </c>
    </row>
    <row r="1333" spans="1:15" x14ac:dyDescent="0.2">
      <c r="A1333" s="153" t="s">
        <v>10</v>
      </c>
      <c r="B1333" s="146" t="s">
        <v>27</v>
      </c>
      <c r="C1333" s="147">
        <v>10</v>
      </c>
      <c r="D1333" s="148">
        <v>1.3800000000000001</v>
      </c>
      <c r="E1333" s="148">
        <v>1510</v>
      </c>
      <c r="F1333" s="148">
        <v>15100</v>
      </c>
      <c r="G1333" s="148">
        <v>0.38640000000000008</v>
      </c>
      <c r="H1333" s="148">
        <v>422.80000000000007</v>
      </c>
      <c r="I1333" s="148">
        <v>4228</v>
      </c>
      <c r="J1333" s="148">
        <v>0</v>
      </c>
      <c r="K1333" s="148">
        <v>2.385592058081734</v>
      </c>
      <c r="L1333" s="149">
        <v>350</v>
      </c>
      <c r="M1333" s="150">
        <v>20645.22</v>
      </c>
      <c r="N1333" s="154">
        <v>20995.22</v>
      </c>
      <c r="O1333" s="155">
        <v>6.43</v>
      </c>
    </row>
    <row r="1334" spans="1:15" x14ac:dyDescent="0.2">
      <c r="A1334" s="153" t="s">
        <v>33</v>
      </c>
      <c r="B1334" s="146" t="s">
        <v>34</v>
      </c>
      <c r="C1334" s="147">
        <v>3</v>
      </c>
      <c r="D1334" s="148">
        <v>0</v>
      </c>
      <c r="E1334" s="148">
        <v>4512</v>
      </c>
      <c r="F1334" s="148">
        <v>45120</v>
      </c>
      <c r="G1334" s="148">
        <v>0</v>
      </c>
      <c r="H1334" s="148">
        <v>2707.2</v>
      </c>
      <c r="I1334" s="148">
        <v>27072</v>
      </c>
      <c r="J1334" s="148">
        <v>0</v>
      </c>
      <c r="K1334" s="148">
        <v>14.483337775725511</v>
      </c>
      <c r="L1334" s="149">
        <v>2499</v>
      </c>
      <c r="M1334" s="150">
        <v>80625.77</v>
      </c>
      <c r="N1334" s="154">
        <v>83124.77</v>
      </c>
      <c r="O1334" s="155">
        <v>3.98</v>
      </c>
    </row>
    <row r="1335" spans="1:15" x14ac:dyDescent="0.2">
      <c r="A1335" s="153" t="s">
        <v>123</v>
      </c>
      <c r="B1335" s="146" t="s">
        <v>125</v>
      </c>
      <c r="C1335" s="147">
        <v>0</v>
      </c>
      <c r="D1335" s="148">
        <v>0</v>
      </c>
      <c r="E1335" s="148">
        <v>0</v>
      </c>
      <c r="F1335" s="148">
        <v>0</v>
      </c>
      <c r="G1335" s="148">
        <v>0</v>
      </c>
      <c r="H1335" s="148">
        <v>0</v>
      </c>
      <c r="I1335" s="148">
        <v>0</v>
      </c>
      <c r="J1335" s="148">
        <v>0</v>
      </c>
      <c r="K1335" s="148">
        <v>0</v>
      </c>
      <c r="L1335" s="149">
        <v>0</v>
      </c>
      <c r="M1335" s="150">
        <v>0</v>
      </c>
      <c r="N1335" s="154">
        <v>0</v>
      </c>
      <c r="O1335" s="155">
        <v>0</v>
      </c>
    </row>
    <row r="1336" spans="1:15" x14ac:dyDescent="0.2">
      <c r="A1336" s="153" t="s">
        <v>39</v>
      </c>
      <c r="B1336" s="146" t="s">
        <v>88</v>
      </c>
      <c r="C1336" s="147">
        <v>31</v>
      </c>
      <c r="D1336" s="148">
        <v>867.59999999999991</v>
      </c>
      <c r="E1336" s="148">
        <v>13856433</v>
      </c>
      <c r="F1336" s="148">
        <v>194586495</v>
      </c>
      <c r="G1336" s="148">
        <v>737.45999999999992</v>
      </c>
      <c r="H1336" s="148">
        <v>11114968.049999999</v>
      </c>
      <c r="I1336" s="148">
        <v>158768520.75</v>
      </c>
      <c r="J1336" s="148">
        <v>0</v>
      </c>
      <c r="K1336" s="148">
        <v>88346.351227517036</v>
      </c>
      <c r="L1336" s="149">
        <v>947984.75</v>
      </c>
      <c r="M1336" s="150">
        <v>895089.1</v>
      </c>
      <c r="N1336" s="154">
        <v>1843073.85</v>
      </c>
      <c r="O1336" s="155">
        <v>0.02</v>
      </c>
    </row>
    <row r="1337" spans="1:15" x14ac:dyDescent="0.2">
      <c r="A1337" s="153" t="s">
        <v>8</v>
      </c>
      <c r="B1337" s="146" t="s">
        <v>9</v>
      </c>
      <c r="C1337" s="147">
        <v>0</v>
      </c>
      <c r="D1337" s="148">
        <v>0</v>
      </c>
      <c r="E1337" s="148">
        <v>0</v>
      </c>
      <c r="F1337" s="148">
        <v>0</v>
      </c>
      <c r="G1337" s="148">
        <v>0</v>
      </c>
      <c r="H1337" s="148">
        <v>0</v>
      </c>
      <c r="I1337" s="148">
        <v>0</v>
      </c>
      <c r="J1337" s="148">
        <v>0</v>
      </c>
      <c r="K1337" s="148">
        <v>0</v>
      </c>
      <c r="L1337" s="149">
        <v>0</v>
      </c>
      <c r="M1337" s="150">
        <v>0</v>
      </c>
      <c r="N1337" s="154">
        <v>0</v>
      </c>
      <c r="O1337" s="155">
        <v>0</v>
      </c>
    </row>
    <row r="1338" spans="1:15" x14ac:dyDescent="0.2">
      <c r="A1338" s="153" t="s">
        <v>10</v>
      </c>
      <c r="B1338" s="146" t="s">
        <v>11</v>
      </c>
      <c r="C1338" s="147">
        <v>770</v>
      </c>
      <c r="D1338" s="148">
        <v>80.289999999999992</v>
      </c>
      <c r="E1338" s="148">
        <v>853248</v>
      </c>
      <c r="F1338" s="148">
        <v>10789740</v>
      </c>
      <c r="G1338" s="148">
        <v>68.246499999999997</v>
      </c>
      <c r="H1338" s="148">
        <v>725260.80000000005</v>
      </c>
      <c r="I1338" s="148">
        <v>9171279</v>
      </c>
      <c r="J1338" s="148">
        <v>0</v>
      </c>
      <c r="K1338" s="148">
        <v>5103.3355473241763</v>
      </c>
      <c r="L1338" s="149">
        <v>270004.83</v>
      </c>
      <c r="M1338" s="150">
        <v>105455.84</v>
      </c>
      <c r="N1338" s="154">
        <v>375460.67</v>
      </c>
      <c r="O1338" s="155">
        <v>0.06</v>
      </c>
    </row>
    <row r="1339" spans="1:15" x14ac:dyDescent="0.2">
      <c r="A1339" s="153" t="s">
        <v>10</v>
      </c>
      <c r="B1339" s="146" t="s">
        <v>12</v>
      </c>
      <c r="C1339" s="147">
        <v>0</v>
      </c>
      <c r="D1339" s="148">
        <v>0</v>
      </c>
      <c r="E1339" s="148">
        <v>0</v>
      </c>
      <c r="F1339" s="148">
        <v>0</v>
      </c>
      <c r="G1339" s="148">
        <v>0</v>
      </c>
      <c r="H1339" s="148">
        <v>0</v>
      </c>
      <c r="I1339" s="148">
        <v>0</v>
      </c>
      <c r="J1339" s="148">
        <v>0</v>
      </c>
      <c r="K1339" s="148">
        <v>0</v>
      </c>
      <c r="L1339" s="149">
        <v>0</v>
      </c>
      <c r="M1339" s="150">
        <v>0</v>
      </c>
      <c r="N1339" s="154">
        <v>0</v>
      </c>
      <c r="O1339" s="155">
        <v>0</v>
      </c>
    </row>
    <row r="1340" spans="1:15" x14ac:dyDescent="0.2">
      <c r="A1340" s="153" t="s">
        <v>14</v>
      </c>
      <c r="B1340" s="146" t="s">
        <v>15</v>
      </c>
      <c r="C1340" s="147">
        <v>22326</v>
      </c>
      <c r="D1340" s="148">
        <v>260.17599999999993</v>
      </c>
      <c r="E1340" s="148">
        <v>1691861</v>
      </c>
      <c r="F1340" s="148">
        <v>21994193</v>
      </c>
      <c r="G1340" s="148">
        <v>252.3980499999999</v>
      </c>
      <c r="H1340" s="148">
        <v>1580403.65</v>
      </c>
      <c r="I1340" s="148">
        <v>20545247.449999999</v>
      </c>
      <c r="J1340" s="148">
        <v>0</v>
      </c>
      <c r="K1340" s="148">
        <v>11385.845445887646</v>
      </c>
      <c r="L1340" s="149">
        <v>757954.14</v>
      </c>
      <c r="M1340" s="150">
        <v>284477.40000000002</v>
      </c>
      <c r="N1340" s="154">
        <v>1042431.54</v>
      </c>
      <c r="O1340" s="155">
        <v>7.0000000000000007E-2</v>
      </c>
    </row>
    <row r="1341" spans="1:15" x14ac:dyDescent="0.2">
      <c r="A1341" s="153" t="s">
        <v>8</v>
      </c>
      <c r="B1341" s="146" t="s">
        <v>16</v>
      </c>
      <c r="C1341" s="147">
        <v>0</v>
      </c>
      <c r="D1341" s="148">
        <v>0</v>
      </c>
      <c r="E1341" s="148">
        <v>0</v>
      </c>
      <c r="F1341" s="148">
        <v>0</v>
      </c>
      <c r="G1341" s="148">
        <v>0</v>
      </c>
      <c r="H1341" s="148">
        <v>0</v>
      </c>
      <c r="I1341" s="148">
        <v>0</v>
      </c>
      <c r="J1341" s="148">
        <v>0</v>
      </c>
      <c r="K1341" s="148">
        <v>0</v>
      </c>
      <c r="L1341" s="149">
        <v>0</v>
      </c>
      <c r="M1341" s="150">
        <v>0</v>
      </c>
      <c r="N1341" s="154">
        <v>0</v>
      </c>
      <c r="O1341" s="155">
        <v>0</v>
      </c>
    </row>
    <row r="1342" spans="1:15" x14ac:dyDescent="0.2">
      <c r="A1342" s="153" t="s">
        <v>8</v>
      </c>
      <c r="B1342" s="146" t="s">
        <v>87</v>
      </c>
      <c r="C1342" s="147">
        <v>5</v>
      </c>
      <c r="D1342" s="148">
        <v>467.19299999999998</v>
      </c>
      <c r="E1342" s="148">
        <v>4049067</v>
      </c>
      <c r="F1342" s="148">
        <v>80981340</v>
      </c>
      <c r="G1342" s="148">
        <v>397.11405000000002</v>
      </c>
      <c r="H1342" s="148">
        <v>3441706.9499999997</v>
      </c>
      <c r="I1342" s="148">
        <v>68834139</v>
      </c>
      <c r="J1342" s="148">
        <v>0</v>
      </c>
      <c r="K1342" s="148">
        <v>36605.563016847605</v>
      </c>
      <c r="L1342" s="149">
        <v>316039.81</v>
      </c>
      <c r="M1342" s="150">
        <v>341523.3</v>
      </c>
      <c r="N1342" s="154">
        <v>657563.11</v>
      </c>
      <c r="O1342" s="155">
        <v>0.02</v>
      </c>
    </row>
    <row r="1343" spans="1:15" x14ac:dyDescent="0.2">
      <c r="A1343" s="153" t="s">
        <v>8</v>
      </c>
      <c r="B1343" s="146" t="s">
        <v>17</v>
      </c>
      <c r="C1343" s="147">
        <v>0</v>
      </c>
      <c r="D1343" s="148">
        <v>0</v>
      </c>
      <c r="E1343" s="148">
        <v>0</v>
      </c>
      <c r="F1343" s="148">
        <v>0</v>
      </c>
      <c r="G1343" s="148">
        <v>0</v>
      </c>
      <c r="H1343" s="148">
        <v>0</v>
      </c>
      <c r="I1343" s="148">
        <v>0</v>
      </c>
      <c r="J1343" s="148">
        <v>0</v>
      </c>
      <c r="K1343" s="148">
        <v>0</v>
      </c>
      <c r="L1343" s="149">
        <v>0</v>
      </c>
      <c r="M1343" s="150">
        <v>0</v>
      </c>
      <c r="N1343" s="154">
        <v>0</v>
      </c>
      <c r="O1343" s="155">
        <v>0</v>
      </c>
    </row>
    <row r="1344" spans="1:15" x14ac:dyDescent="0.2">
      <c r="A1344" s="153" t="s">
        <v>18</v>
      </c>
      <c r="B1344" s="146" t="s">
        <v>19</v>
      </c>
      <c r="C1344" s="147">
        <v>20</v>
      </c>
      <c r="D1344" s="148">
        <v>1.956</v>
      </c>
      <c r="E1344" s="148">
        <v>19853</v>
      </c>
      <c r="F1344" s="148">
        <v>198530</v>
      </c>
      <c r="G1344" s="148">
        <v>1.1736</v>
      </c>
      <c r="H1344" s="148">
        <v>11911.8</v>
      </c>
      <c r="I1344" s="148">
        <v>119118</v>
      </c>
      <c r="J1344" s="148">
        <v>0</v>
      </c>
      <c r="K1344" s="148">
        <v>62.800039111818471</v>
      </c>
      <c r="L1344" s="149">
        <v>2920</v>
      </c>
      <c r="M1344" s="150">
        <v>1601.6</v>
      </c>
      <c r="N1344" s="154">
        <v>4521.6000000000004</v>
      </c>
      <c r="O1344" s="155">
        <v>0.05</v>
      </c>
    </row>
    <row r="1345" spans="1:15" x14ac:dyDescent="0.2">
      <c r="A1345" s="153" t="s">
        <v>10</v>
      </c>
      <c r="B1345" s="146" t="s">
        <v>13</v>
      </c>
      <c r="C1345" s="147">
        <v>0</v>
      </c>
      <c r="D1345" s="148">
        <v>0</v>
      </c>
      <c r="E1345" s="148">
        <v>0</v>
      </c>
      <c r="F1345" s="148">
        <v>0</v>
      </c>
      <c r="G1345" s="148">
        <v>0</v>
      </c>
      <c r="H1345" s="148">
        <v>0</v>
      </c>
      <c r="I1345" s="148">
        <v>0</v>
      </c>
      <c r="J1345" s="148">
        <v>0</v>
      </c>
      <c r="K1345" s="148">
        <v>0</v>
      </c>
      <c r="L1345" s="149">
        <v>0</v>
      </c>
      <c r="M1345" s="150">
        <v>0</v>
      </c>
      <c r="N1345" s="154">
        <v>0</v>
      </c>
      <c r="O1345" s="155">
        <v>0</v>
      </c>
    </row>
    <row r="1346" spans="1:15" x14ac:dyDescent="0.2">
      <c r="A1346" s="153" t="s">
        <v>33</v>
      </c>
      <c r="B1346" s="146" t="s">
        <v>136</v>
      </c>
      <c r="C1346" s="147">
        <v>0</v>
      </c>
      <c r="D1346" s="148">
        <v>0</v>
      </c>
      <c r="E1346" s="148">
        <v>0</v>
      </c>
      <c r="F1346" s="148">
        <v>0</v>
      </c>
      <c r="G1346" s="148">
        <v>0</v>
      </c>
      <c r="H1346" s="148">
        <v>0</v>
      </c>
      <c r="I1346" s="148">
        <v>0</v>
      </c>
      <c r="J1346" s="148">
        <v>0</v>
      </c>
      <c r="K1346" s="148">
        <v>0</v>
      </c>
      <c r="L1346" s="149">
        <v>0</v>
      </c>
      <c r="M1346" s="150">
        <v>0</v>
      </c>
      <c r="N1346" s="154">
        <v>0</v>
      </c>
      <c r="O1346" s="155">
        <v>0</v>
      </c>
    </row>
    <row r="1347" spans="1:15" x14ac:dyDescent="0.2">
      <c r="A1347" s="156" t="s">
        <v>130</v>
      </c>
      <c r="B1347" s="146" t="s">
        <v>130</v>
      </c>
      <c r="C1347" s="147">
        <v>0</v>
      </c>
      <c r="D1347" s="148">
        <v>0</v>
      </c>
      <c r="E1347" s="148">
        <v>0</v>
      </c>
      <c r="F1347" s="148">
        <v>0</v>
      </c>
      <c r="G1347" s="148">
        <v>0</v>
      </c>
      <c r="H1347" s="148">
        <v>0</v>
      </c>
      <c r="I1347" s="148">
        <v>0</v>
      </c>
      <c r="J1347" s="148">
        <v>0</v>
      </c>
      <c r="K1347" s="148">
        <v>0</v>
      </c>
      <c r="L1347" s="149">
        <v>0</v>
      </c>
      <c r="M1347" s="150">
        <v>0</v>
      </c>
      <c r="N1347" s="154">
        <v>0</v>
      </c>
      <c r="O1347" s="155">
        <v>0</v>
      </c>
    </row>
    <row r="1348" spans="1:15" x14ac:dyDescent="0.2">
      <c r="A1348" s="156" t="s">
        <v>131</v>
      </c>
      <c r="B1348" s="146" t="s">
        <v>131</v>
      </c>
      <c r="C1348" s="147">
        <v>0</v>
      </c>
      <c r="D1348" s="148">
        <v>0</v>
      </c>
      <c r="E1348" s="148">
        <v>0</v>
      </c>
      <c r="F1348" s="148">
        <v>0</v>
      </c>
      <c r="G1348" s="148">
        <v>0</v>
      </c>
      <c r="H1348" s="148">
        <v>0</v>
      </c>
      <c r="I1348" s="148">
        <v>0</v>
      </c>
      <c r="J1348" s="148">
        <v>0</v>
      </c>
      <c r="K1348" s="148">
        <v>0</v>
      </c>
      <c r="L1348" s="149">
        <v>0</v>
      </c>
      <c r="M1348" s="150">
        <v>0</v>
      </c>
      <c r="N1348" s="154">
        <v>0</v>
      </c>
      <c r="O1348" s="155">
        <v>0</v>
      </c>
    </row>
    <row r="1349" spans="1:15" x14ac:dyDescent="0.2">
      <c r="A1349" s="153" t="s">
        <v>32</v>
      </c>
      <c r="B1349" s="146" t="s">
        <v>32</v>
      </c>
      <c r="C1349" s="147">
        <v>0</v>
      </c>
      <c r="D1349" s="148">
        <v>0</v>
      </c>
      <c r="E1349" s="148">
        <v>0</v>
      </c>
      <c r="F1349" s="148">
        <v>0</v>
      </c>
      <c r="G1349" s="148">
        <v>0</v>
      </c>
      <c r="H1349" s="148">
        <v>0</v>
      </c>
      <c r="I1349" s="148">
        <v>0</v>
      </c>
      <c r="J1349" s="148">
        <v>0</v>
      </c>
      <c r="K1349" s="148">
        <v>0</v>
      </c>
      <c r="L1349" s="149">
        <v>0</v>
      </c>
      <c r="M1349" s="150">
        <v>0</v>
      </c>
      <c r="N1349" s="154">
        <v>0</v>
      </c>
      <c r="O1349" s="155">
        <v>0</v>
      </c>
    </row>
    <row r="1350" spans="1:15" x14ac:dyDescent="0.2">
      <c r="A1350" s="157" t="s">
        <v>40</v>
      </c>
      <c r="B1350" s="158"/>
      <c r="C1350" s="159">
        <v>24082</v>
      </c>
      <c r="D1350" s="160">
        <v>1680.1049999999996</v>
      </c>
      <c r="E1350" s="160">
        <v>20494724</v>
      </c>
      <c r="F1350" s="160">
        <v>308858903</v>
      </c>
      <c r="G1350" s="160">
        <v>1457.6082799999999</v>
      </c>
      <c r="H1350" s="160">
        <v>16887614.68</v>
      </c>
      <c r="I1350" s="160">
        <v>257607570.39999998</v>
      </c>
      <c r="J1350" s="160">
        <v>0</v>
      </c>
      <c r="K1350" s="161">
        <v>141590.18490050655</v>
      </c>
      <c r="L1350" s="162">
        <v>2305865.7799999998</v>
      </c>
      <c r="M1350" s="162">
        <v>2065335.27</v>
      </c>
      <c r="N1350" s="163">
        <v>4371201.05</v>
      </c>
      <c r="O1350" s="164">
        <v>0.02</v>
      </c>
    </row>
    <row r="1351" spans="1:15" x14ac:dyDescent="0.2">
      <c r="A1351" s="165"/>
      <c r="B1351" s="165"/>
      <c r="C1351" s="166"/>
      <c r="D1351" s="166"/>
      <c r="E1351" s="166"/>
      <c r="F1351" s="166"/>
      <c r="G1351" s="166"/>
      <c r="H1351" s="166"/>
      <c r="I1351" s="166"/>
      <c r="J1351" s="166"/>
      <c r="K1351" s="166"/>
      <c r="L1351" s="167"/>
      <c r="M1351" s="167"/>
      <c r="N1351" s="167"/>
      <c r="O1351" s="168"/>
    </row>
    <row r="1352" spans="1:15" x14ac:dyDescent="0.2">
      <c r="A1352" s="157" t="s">
        <v>129</v>
      </c>
      <c r="B1352" s="158" t="s">
        <v>129</v>
      </c>
      <c r="C1352" s="159">
        <v>0</v>
      </c>
      <c r="D1352" s="160">
        <v>0</v>
      </c>
      <c r="E1352" s="160">
        <v>0</v>
      </c>
      <c r="F1352" s="160">
        <v>0</v>
      </c>
      <c r="G1352" s="160">
        <v>0</v>
      </c>
      <c r="H1352" s="160">
        <v>0</v>
      </c>
      <c r="I1352" s="160">
        <v>0</v>
      </c>
      <c r="J1352" s="160">
        <v>0</v>
      </c>
      <c r="K1352" s="161">
        <v>0</v>
      </c>
      <c r="L1352" s="162">
        <v>0</v>
      </c>
      <c r="M1352" s="169">
        <v>0</v>
      </c>
      <c r="N1352" s="163">
        <v>0</v>
      </c>
      <c r="O1352" s="170"/>
    </row>
    <row r="1353" spans="1:15" x14ac:dyDescent="0.2">
      <c r="A1353" s="157" t="s">
        <v>41</v>
      </c>
      <c r="B1353" s="158" t="s">
        <v>41</v>
      </c>
      <c r="C1353" s="159">
        <v>0</v>
      </c>
      <c r="D1353" s="160">
        <v>0</v>
      </c>
      <c r="E1353" s="160">
        <v>0</v>
      </c>
      <c r="F1353" s="160">
        <v>0</v>
      </c>
      <c r="G1353" s="160">
        <v>0</v>
      </c>
      <c r="H1353" s="160">
        <v>0</v>
      </c>
      <c r="I1353" s="160">
        <v>0</v>
      </c>
      <c r="J1353" s="160">
        <v>0</v>
      </c>
      <c r="K1353" s="161">
        <v>0</v>
      </c>
      <c r="L1353" s="162">
        <v>0</v>
      </c>
      <c r="M1353" s="169">
        <v>0</v>
      </c>
      <c r="N1353" s="163">
        <v>0</v>
      </c>
      <c r="O1353" s="170"/>
    </row>
    <row r="1354" spans="1:15" x14ac:dyDescent="0.2">
      <c r="A1354" s="157" t="s">
        <v>126</v>
      </c>
      <c r="B1354" s="158" t="s">
        <v>127</v>
      </c>
      <c r="C1354" s="159">
        <v>0</v>
      </c>
      <c r="D1354" s="160">
        <v>0</v>
      </c>
      <c r="E1354" s="160">
        <v>0</v>
      </c>
      <c r="F1354" s="160">
        <v>0</v>
      </c>
      <c r="G1354" s="160">
        <v>0</v>
      </c>
      <c r="H1354" s="160">
        <v>0</v>
      </c>
      <c r="I1354" s="160">
        <v>0</v>
      </c>
      <c r="J1354" s="160">
        <v>0</v>
      </c>
      <c r="K1354" s="161">
        <v>0</v>
      </c>
      <c r="L1354" s="162">
        <v>0</v>
      </c>
      <c r="M1354" s="169">
        <v>0</v>
      </c>
      <c r="N1354" s="163">
        <v>0</v>
      </c>
      <c r="O1354" s="170"/>
    </row>
    <row r="1355" spans="1:15" x14ac:dyDescent="0.2">
      <c r="A1355" s="170"/>
      <c r="B1355" s="170"/>
      <c r="C1355" s="170"/>
      <c r="D1355" s="170"/>
      <c r="E1355" s="170"/>
      <c r="F1355" s="170"/>
      <c r="G1355" s="170"/>
      <c r="H1355" s="170"/>
      <c r="I1355" s="170"/>
      <c r="J1355" s="170"/>
      <c r="K1355" s="170"/>
      <c r="L1355" s="171"/>
      <c r="M1355" s="171"/>
      <c r="N1355" s="171"/>
      <c r="O1355" s="170"/>
    </row>
    <row r="1356" spans="1:15" x14ac:dyDescent="0.2">
      <c r="A1356" s="157" t="s">
        <v>42</v>
      </c>
      <c r="B1356" s="158"/>
      <c r="C1356" s="159">
        <v>24082</v>
      </c>
      <c r="D1356" s="160">
        <v>1680.1049999999996</v>
      </c>
      <c r="E1356" s="160">
        <v>20494724</v>
      </c>
      <c r="F1356" s="160">
        <v>308858903</v>
      </c>
      <c r="G1356" s="160">
        <v>1457.6082799999999</v>
      </c>
      <c r="H1356" s="160">
        <v>16887614.68</v>
      </c>
      <c r="I1356" s="160">
        <v>257607570.39999998</v>
      </c>
      <c r="J1356" s="160">
        <v>0</v>
      </c>
      <c r="K1356" s="161">
        <v>141590.18490050655</v>
      </c>
      <c r="L1356" s="162">
        <v>2305865.7799999998</v>
      </c>
      <c r="M1356" s="169">
        <v>2065335.27</v>
      </c>
      <c r="N1356" s="163">
        <v>4371201.05</v>
      </c>
      <c r="O1356" s="170"/>
    </row>
    <row r="1357" spans="1:15" x14ac:dyDescent="0.2">
      <c r="A1357" s="172"/>
      <c r="B1357" s="170"/>
      <c r="C1357" s="170"/>
      <c r="D1357" s="170"/>
      <c r="E1357" s="170"/>
      <c r="F1357" s="170"/>
      <c r="G1357" s="170"/>
      <c r="H1357" s="170"/>
      <c r="I1357" s="170"/>
      <c r="J1357" s="170"/>
      <c r="K1357" s="170"/>
      <c r="L1357" s="170"/>
      <c r="M1357" s="170"/>
      <c r="N1357" s="170"/>
      <c r="O1357" s="170"/>
    </row>
    <row r="1358" spans="1:15" x14ac:dyDescent="0.2">
      <c r="A1358" s="173" t="s">
        <v>85</v>
      </c>
      <c r="B1358" s="174" t="s">
        <v>84</v>
      </c>
      <c r="C1358" s="175">
        <v>2.6596854414780684</v>
      </c>
      <c r="D1358" s="176"/>
      <c r="E1358" s="170"/>
      <c r="F1358" s="170"/>
      <c r="G1358" s="170"/>
      <c r="H1358" s="170"/>
      <c r="I1358" s="170"/>
      <c r="J1358" s="170"/>
      <c r="K1358" s="170"/>
      <c r="L1358" s="170"/>
      <c r="M1358" s="170"/>
      <c r="N1358" s="170"/>
      <c r="O1358" s="170"/>
    </row>
    <row r="1359" spans="1:15" x14ac:dyDescent="0.2">
      <c r="A1359" s="177"/>
      <c r="B1359" s="178" t="s">
        <v>76</v>
      </c>
      <c r="C1359" s="179">
        <v>6.4872255449059821</v>
      </c>
      <c r="D1359" s="176"/>
      <c r="E1359" s="170"/>
      <c r="F1359" s="170"/>
      <c r="G1359" s="170"/>
      <c r="H1359" s="170"/>
      <c r="I1359" s="170"/>
      <c r="J1359" s="170"/>
      <c r="K1359" s="170"/>
      <c r="L1359" s="170"/>
      <c r="M1359" s="170"/>
      <c r="N1359" s="170"/>
      <c r="O1359" s="170"/>
    </row>
    <row r="1360" spans="1:15" x14ac:dyDescent="0.2">
      <c r="A1360" s="180" t="s">
        <v>132</v>
      </c>
      <c r="B1360" s="170"/>
      <c r="C1360" s="170"/>
      <c r="D1360" s="170"/>
      <c r="E1360" s="170"/>
      <c r="F1360" s="170"/>
      <c r="G1360" s="170"/>
      <c r="H1360" s="170"/>
      <c r="I1360" s="170"/>
      <c r="J1360" s="170"/>
      <c r="K1360" s="170"/>
      <c r="L1360" s="170"/>
      <c r="M1360" s="170"/>
      <c r="N1360" s="170"/>
      <c r="O1360" s="170"/>
    </row>
    <row r="1361" spans="1:15" x14ac:dyDescent="0.2">
      <c r="A1361" s="373" t="s">
        <v>141</v>
      </c>
      <c r="B1361" s="374"/>
      <c r="C1361" s="397" t="s">
        <v>36</v>
      </c>
      <c r="D1361" s="398"/>
      <c r="E1361" s="398"/>
      <c r="F1361" s="398"/>
      <c r="G1361" s="398"/>
      <c r="H1361" s="398"/>
      <c r="I1361" s="398"/>
      <c r="J1361" s="398"/>
      <c r="K1361" s="373"/>
      <c r="L1361" s="399" t="s">
        <v>0</v>
      </c>
      <c r="M1361" s="400"/>
      <c r="N1361" s="400"/>
      <c r="O1361" s="400"/>
    </row>
    <row r="1362" spans="1:15" ht="51" x14ac:dyDescent="0.2">
      <c r="A1362" s="376" t="s">
        <v>37</v>
      </c>
      <c r="B1362" s="376" t="s">
        <v>1</v>
      </c>
      <c r="C1362" s="376" t="s">
        <v>38</v>
      </c>
      <c r="D1362" s="377" t="s">
        <v>98</v>
      </c>
      <c r="E1362" s="377" t="s">
        <v>91</v>
      </c>
      <c r="F1362" s="377" t="s">
        <v>92</v>
      </c>
      <c r="G1362" s="377" t="s">
        <v>93</v>
      </c>
      <c r="H1362" s="377" t="s">
        <v>94</v>
      </c>
      <c r="I1362" s="377" t="s">
        <v>95</v>
      </c>
      <c r="J1362" s="377" t="s">
        <v>96</v>
      </c>
      <c r="K1362" s="377" t="s">
        <v>43</v>
      </c>
      <c r="L1362" s="376" t="s">
        <v>5</v>
      </c>
      <c r="M1362" s="287" t="s">
        <v>6</v>
      </c>
      <c r="N1362" s="378" t="s">
        <v>7</v>
      </c>
      <c r="O1362" s="378" t="s">
        <v>82</v>
      </c>
    </row>
    <row r="1363" spans="1:15" x14ac:dyDescent="0.2">
      <c r="A1363" s="145" t="s">
        <v>20</v>
      </c>
      <c r="B1363" s="146" t="s">
        <v>21</v>
      </c>
      <c r="C1363" s="147">
        <v>0</v>
      </c>
      <c r="D1363" s="148">
        <v>0</v>
      </c>
      <c r="E1363" s="148">
        <v>0</v>
      </c>
      <c r="F1363" s="148">
        <v>0</v>
      </c>
      <c r="G1363" s="148">
        <v>0</v>
      </c>
      <c r="H1363" s="148">
        <v>0</v>
      </c>
      <c r="I1363" s="148">
        <v>0</v>
      </c>
      <c r="J1363" s="148">
        <v>0</v>
      </c>
      <c r="K1363" s="148">
        <v>0</v>
      </c>
      <c r="L1363" s="149">
        <v>0</v>
      </c>
      <c r="M1363" s="150">
        <v>0</v>
      </c>
      <c r="N1363" s="151">
        <v>0</v>
      </c>
      <c r="O1363" s="152">
        <v>0</v>
      </c>
    </row>
    <row r="1364" spans="1:15" x14ac:dyDescent="0.2">
      <c r="A1364" s="153" t="s">
        <v>123</v>
      </c>
      <c r="B1364" s="146" t="s">
        <v>124</v>
      </c>
      <c r="C1364" s="147">
        <v>0</v>
      </c>
      <c r="D1364" s="148">
        <v>0</v>
      </c>
      <c r="E1364" s="148">
        <v>0</v>
      </c>
      <c r="F1364" s="148">
        <v>0</v>
      </c>
      <c r="G1364" s="148">
        <v>0</v>
      </c>
      <c r="H1364" s="148">
        <v>0</v>
      </c>
      <c r="I1364" s="148">
        <v>0</v>
      </c>
      <c r="J1364" s="148">
        <v>0</v>
      </c>
      <c r="K1364" s="148">
        <v>0</v>
      </c>
      <c r="L1364" s="149">
        <v>0</v>
      </c>
      <c r="M1364" s="150">
        <v>0</v>
      </c>
      <c r="N1364" s="154">
        <v>0</v>
      </c>
      <c r="O1364" s="155">
        <v>0</v>
      </c>
    </row>
    <row r="1365" spans="1:15" x14ac:dyDescent="0.2">
      <c r="A1365" s="153" t="s">
        <v>39</v>
      </c>
      <c r="B1365" s="146" t="s">
        <v>44</v>
      </c>
      <c r="C1365" s="147">
        <v>0</v>
      </c>
      <c r="D1365" s="148">
        <v>0</v>
      </c>
      <c r="E1365" s="148">
        <v>0</v>
      </c>
      <c r="F1365" s="148">
        <v>0</v>
      </c>
      <c r="G1365" s="148">
        <v>0</v>
      </c>
      <c r="H1365" s="148">
        <v>0</v>
      </c>
      <c r="I1365" s="148">
        <v>0</v>
      </c>
      <c r="J1365" s="148">
        <v>0</v>
      </c>
      <c r="K1365" s="148">
        <v>0</v>
      </c>
      <c r="L1365" s="149">
        <v>0</v>
      </c>
      <c r="M1365" s="150">
        <v>0</v>
      </c>
      <c r="N1365" s="154">
        <v>0</v>
      </c>
      <c r="O1365" s="155">
        <v>0</v>
      </c>
    </row>
    <row r="1366" spans="1:15" x14ac:dyDescent="0.2">
      <c r="A1366" s="153" t="s">
        <v>10</v>
      </c>
      <c r="B1366" s="146" t="s">
        <v>25</v>
      </c>
      <c r="C1366" s="147">
        <v>87</v>
      </c>
      <c r="D1366" s="148">
        <v>5.0460000000000003</v>
      </c>
      <c r="E1366" s="148">
        <v>1392</v>
      </c>
      <c r="F1366" s="148">
        <v>20880</v>
      </c>
      <c r="G1366" s="148">
        <v>4.0368000000000004</v>
      </c>
      <c r="H1366" s="148">
        <v>1113.6000000000001</v>
      </c>
      <c r="I1366" s="148">
        <v>16704</v>
      </c>
      <c r="J1366" s="148">
        <v>0</v>
      </c>
      <c r="K1366" s="148">
        <v>10.120260946320425</v>
      </c>
      <c r="L1366" s="149">
        <v>99429.69</v>
      </c>
      <c r="M1366" s="150">
        <v>5000</v>
      </c>
      <c r="N1366" s="154">
        <v>104429.69</v>
      </c>
      <c r="O1366" s="155">
        <v>9.0299999999999994</v>
      </c>
    </row>
    <row r="1367" spans="1:15" x14ac:dyDescent="0.2">
      <c r="A1367" s="153" t="s">
        <v>20</v>
      </c>
      <c r="B1367" s="146" t="s">
        <v>22</v>
      </c>
      <c r="C1367" s="147">
        <v>0</v>
      </c>
      <c r="D1367" s="148">
        <v>0</v>
      </c>
      <c r="E1367" s="148">
        <v>0</v>
      </c>
      <c r="F1367" s="148">
        <v>0</v>
      </c>
      <c r="G1367" s="148">
        <v>0</v>
      </c>
      <c r="H1367" s="148">
        <v>0</v>
      </c>
      <c r="I1367" s="148">
        <v>0</v>
      </c>
      <c r="J1367" s="148">
        <v>0</v>
      </c>
      <c r="K1367" s="148">
        <v>0</v>
      </c>
      <c r="L1367" s="149">
        <v>0</v>
      </c>
      <c r="M1367" s="150">
        <v>0</v>
      </c>
      <c r="N1367" s="154">
        <v>0</v>
      </c>
      <c r="O1367" s="155">
        <v>0</v>
      </c>
    </row>
    <row r="1368" spans="1:15" x14ac:dyDescent="0.2">
      <c r="A1368" s="153" t="s">
        <v>23</v>
      </c>
      <c r="B1368" s="146" t="s">
        <v>24</v>
      </c>
      <c r="C1368" s="147">
        <v>0</v>
      </c>
      <c r="D1368" s="148">
        <v>0</v>
      </c>
      <c r="E1368" s="148">
        <v>0</v>
      </c>
      <c r="F1368" s="148">
        <v>0</v>
      </c>
      <c r="G1368" s="148">
        <v>0</v>
      </c>
      <c r="H1368" s="148">
        <v>0</v>
      </c>
      <c r="I1368" s="148">
        <v>0</v>
      </c>
      <c r="J1368" s="148">
        <v>0</v>
      </c>
      <c r="K1368" s="148">
        <v>0</v>
      </c>
      <c r="L1368" s="149">
        <v>0</v>
      </c>
      <c r="M1368" s="150">
        <v>0</v>
      </c>
      <c r="N1368" s="154">
        <v>0</v>
      </c>
      <c r="O1368" s="155">
        <v>0</v>
      </c>
    </row>
    <row r="1369" spans="1:15" x14ac:dyDescent="0.2">
      <c r="A1369" s="153" t="s">
        <v>10</v>
      </c>
      <c r="B1369" s="146" t="s">
        <v>26</v>
      </c>
      <c r="C1369" s="147">
        <v>0</v>
      </c>
      <c r="D1369" s="148">
        <v>0</v>
      </c>
      <c r="E1369" s="148">
        <v>0</v>
      </c>
      <c r="F1369" s="148">
        <v>0</v>
      </c>
      <c r="G1369" s="148">
        <v>0</v>
      </c>
      <c r="H1369" s="148">
        <v>0</v>
      </c>
      <c r="I1369" s="148">
        <v>0</v>
      </c>
      <c r="J1369" s="148">
        <v>0</v>
      </c>
      <c r="K1369" s="148">
        <v>0</v>
      </c>
      <c r="L1369" s="149">
        <v>0</v>
      </c>
      <c r="M1369" s="150">
        <v>0</v>
      </c>
      <c r="N1369" s="154">
        <v>0</v>
      </c>
      <c r="O1369" s="155">
        <v>0</v>
      </c>
    </row>
    <row r="1370" spans="1:15" x14ac:dyDescent="0.2">
      <c r="A1370" s="153" t="s">
        <v>14</v>
      </c>
      <c r="B1370" s="146" t="s">
        <v>28</v>
      </c>
      <c r="C1370" s="147">
        <v>0</v>
      </c>
      <c r="D1370" s="148">
        <v>0</v>
      </c>
      <c r="E1370" s="148">
        <v>0</v>
      </c>
      <c r="F1370" s="148">
        <v>0</v>
      </c>
      <c r="G1370" s="148">
        <v>0</v>
      </c>
      <c r="H1370" s="148">
        <v>0</v>
      </c>
      <c r="I1370" s="148">
        <v>0</v>
      </c>
      <c r="J1370" s="148">
        <v>0</v>
      </c>
      <c r="K1370" s="148">
        <v>0</v>
      </c>
      <c r="L1370" s="149">
        <v>0</v>
      </c>
      <c r="M1370" s="150">
        <v>0</v>
      </c>
      <c r="N1370" s="154">
        <v>0</v>
      </c>
      <c r="O1370" s="155">
        <v>0</v>
      </c>
    </row>
    <row r="1371" spans="1:15" x14ac:dyDescent="0.2">
      <c r="A1371" s="153" t="s">
        <v>29</v>
      </c>
      <c r="B1371" s="146" t="s">
        <v>30</v>
      </c>
      <c r="C1371" s="147">
        <v>0</v>
      </c>
      <c r="D1371" s="148">
        <v>0</v>
      </c>
      <c r="E1371" s="148">
        <v>0</v>
      </c>
      <c r="F1371" s="148">
        <v>0</v>
      </c>
      <c r="G1371" s="148">
        <v>0</v>
      </c>
      <c r="H1371" s="148">
        <v>0</v>
      </c>
      <c r="I1371" s="148">
        <v>0</v>
      </c>
      <c r="J1371" s="148">
        <v>0</v>
      </c>
      <c r="K1371" s="148">
        <v>0</v>
      </c>
      <c r="L1371" s="149">
        <v>0</v>
      </c>
      <c r="M1371" s="150">
        <v>0</v>
      </c>
      <c r="N1371" s="154">
        <v>0</v>
      </c>
      <c r="O1371" s="155">
        <v>0</v>
      </c>
    </row>
    <row r="1372" spans="1:15" x14ac:dyDescent="0.2">
      <c r="A1372" s="153" t="s">
        <v>18</v>
      </c>
      <c r="B1372" s="146" t="s">
        <v>31</v>
      </c>
      <c r="C1372" s="147">
        <v>0</v>
      </c>
      <c r="D1372" s="148">
        <v>0</v>
      </c>
      <c r="E1372" s="148">
        <v>0</v>
      </c>
      <c r="F1372" s="148">
        <v>0</v>
      </c>
      <c r="G1372" s="148">
        <v>0</v>
      </c>
      <c r="H1372" s="148">
        <v>0</v>
      </c>
      <c r="I1372" s="148">
        <v>0</v>
      </c>
      <c r="J1372" s="148">
        <v>0</v>
      </c>
      <c r="K1372" s="148">
        <v>0</v>
      </c>
      <c r="L1372" s="149">
        <v>0</v>
      </c>
      <c r="M1372" s="150">
        <v>0</v>
      </c>
      <c r="N1372" s="154">
        <v>0</v>
      </c>
      <c r="O1372" s="155">
        <v>0</v>
      </c>
    </row>
    <row r="1373" spans="1:15" x14ac:dyDescent="0.2">
      <c r="A1373" s="153" t="s">
        <v>10</v>
      </c>
      <c r="B1373" s="146" t="s">
        <v>27</v>
      </c>
      <c r="C1373" s="147">
        <v>0</v>
      </c>
      <c r="D1373" s="148">
        <v>0</v>
      </c>
      <c r="E1373" s="148">
        <v>0</v>
      </c>
      <c r="F1373" s="148">
        <v>0</v>
      </c>
      <c r="G1373" s="148">
        <v>0</v>
      </c>
      <c r="H1373" s="148">
        <v>0</v>
      </c>
      <c r="I1373" s="148">
        <v>0</v>
      </c>
      <c r="J1373" s="148">
        <v>0</v>
      </c>
      <c r="K1373" s="148">
        <v>0</v>
      </c>
      <c r="L1373" s="149">
        <v>0</v>
      </c>
      <c r="M1373" s="150">
        <v>0</v>
      </c>
      <c r="N1373" s="154">
        <v>0</v>
      </c>
      <c r="O1373" s="155">
        <v>0</v>
      </c>
    </row>
    <row r="1374" spans="1:15" x14ac:dyDescent="0.2">
      <c r="A1374" s="153" t="s">
        <v>33</v>
      </c>
      <c r="B1374" s="146" t="s">
        <v>34</v>
      </c>
      <c r="C1374" s="147">
        <v>0</v>
      </c>
      <c r="D1374" s="148">
        <v>0</v>
      </c>
      <c r="E1374" s="148">
        <v>0</v>
      </c>
      <c r="F1374" s="148">
        <v>0</v>
      </c>
      <c r="G1374" s="148">
        <v>0</v>
      </c>
      <c r="H1374" s="148">
        <v>0</v>
      </c>
      <c r="I1374" s="148">
        <v>0</v>
      </c>
      <c r="J1374" s="148">
        <v>0</v>
      </c>
      <c r="K1374" s="148">
        <v>0</v>
      </c>
      <c r="L1374" s="149">
        <v>0</v>
      </c>
      <c r="M1374" s="150">
        <v>0</v>
      </c>
      <c r="N1374" s="154">
        <v>0</v>
      </c>
      <c r="O1374" s="155">
        <v>0</v>
      </c>
    </row>
    <row r="1375" spans="1:15" x14ac:dyDescent="0.2">
      <c r="A1375" s="153" t="s">
        <v>123</v>
      </c>
      <c r="B1375" s="146" t="s">
        <v>125</v>
      </c>
      <c r="C1375" s="147">
        <v>0</v>
      </c>
      <c r="D1375" s="148">
        <v>0</v>
      </c>
      <c r="E1375" s="148">
        <v>0</v>
      </c>
      <c r="F1375" s="148">
        <v>0</v>
      </c>
      <c r="G1375" s="148">
        <v>0</v>
      </c>
      <c r="H1375" s="148">
        <v>0</v>
      </c>
      <c r="I1375" s="148">
        <v>0</v>
      </c>
      <c r="J1375" s="148">
        <v>0</v>
      </c>
      <c r="K1375" s="148">
        <v>0</v>
      </c>
      <c r="L1375" s="149">
        <v>0</v>
      </c>
      <c r="M1375" s="150">
        <v>0</v>
      </c>
      <c r="N1375" s="154">
        <v>0</v>
      </c>
      <c r="O1375" s="155">
        <v>0</v>
      </c>
    </row>
    <row r="1376" spans="1:15" x14ac:dyDescent="0.2">
      <c r="A1376" s="153" t="s">
        <v>39</v>
      </c>
      <c r="B1376" s="146" t="s">
        <v>88</v>
      </c>
      <c r="C1376" s="147">
        <v>0</v>
      </c>
      <c r="D1376" s="148">
        <v>0</v>
      </c>
      <c r="E1376" s="148">
        <v>0</v>
      </c>
      <c r="F1376" s="148">
        <v>0</v>
      </c>
      <c r="G1376" s="148">
        <v>0</v>
      </c>
      <c r="H1376" s="148">
        <v>0</v>
      </c>
      <c r="I1376" s="148">
        <v>0</v>
      </c>
      <c r="J1376" s="148">
        <v>0</v>
      </c>
      <c r="K1376" s="148">
        <v>0</v>
      </c>
      <c r="L1376" s="149">
        <v>0</v>
      </c>
      <c r="M1376" s="150">
        <v>0</v>
      </c>
      <c r="N1376" s="154">
        <v>0</v>
      </c>
      <c r="O1376" s="155">
        <v>0</v>
      </c>
    </row>
    <row r="1377" spans="1:15" x14ac:dyDescent="0.2">
      <c r="A1377" s="153" t="s">
        <v>8</v>
      </c>
      <c r="B1377" s="146" t="s">
        <v>9</v>
      </c>
      <c r="C1377" s="147">
        <v>0</v>
      </c>
      <c r="D1377" s="148">
        <v>0</v>
      </c>
      <c r="E1377" s="148">
        <v>0</v>
      </c>
      <c r="F1377" s="148">
        <v>0</v>
      </c>
      <c r="G1377" s="148">
        <v>0</v>
      </c>
      <c r="H1377" s="148">
        <v>0</v>
      </c>
      <c r="I1377" s="148">
        <v>0</v>
      </c>
      <c r="J1377" s="148">
        <v>0</v>
      </c>
      <c r="K1377" s="148">
        <v>0</v>
      </c>
      <c r="L1377" s="149">
        <v>0</v>
      </c>
      <c r="M1377" s="150">
        <v>0</v>
      </c>
      <c r="N1377" s="154">
        <v>0</v>
      </c>
      <c r="O1377" s="155">
        <v>0</v>
      </c>
    </row>
    <row r="1378" spans="1:15" x14ac:dyDescent="0.2">
      <c r="A1378" s="153" t="s">
        <v>10</v>
      </c>
      <c r="B1378" s="146" t="s">
        <v>11</v>
      </c>
      <c r="C1378" s="147">
        <v>0</v>
      </c>
      <c r="D1378" s="148">
        <v>0</v>
      </c>
      <c r="E1378" s="148">
        <v>0</v>
      </c>
      <c r="F1378" s="148">
        <v>0</v>
      </c>
      <c r="G1378" s="148">
        <v>0</v>
      </c>
      <c r="H1378" s="148">
        <v>0</v>
      </c>
      <c r="I1378" s="148">
        <v>0</v>
      </c>
      <c r="J1378" s="148">
        <v>0</v>
      </c>
      <c r="K1378" s="148">
        <v>0</v>
      </c>
      <c r="L1378" s="149">
        <v>0</v>
      </c>
      <c r="M1378" s="150">
        <v>0</v>
      </c>
      <c r="N1378" s="154">
        <v>0</v>
      </c>
      <c r="O1378" s="155">
        <v>0</v>
      </c>
    </row>
    <row r="1379" spans="1:15" x14ac:dyDescent="0.2">
      <c r="A1379" s="153" t="s">
        <v>10</v>
      </c>
      <c r="B1379" s="146" t="s">
        <v>12</v>
      </c>
      <c r="C1379" s="147">
        <v>0</v>
      </c>
      <c r="D1379" s="148">
        <v>0</v>
      </c>
      <c r="E1379" s="148">
        <v>0</v>
      </c>
      <c r="F1379" s="148">
        <v>0</v>
      </c>
      <c r="G1379" s="148">
        <v>0</v>
      </c>
      <c r="H1379" s="148">
        <v>0</v>
      </c>
      <c r="I1379" s="148">
        <v>0</v>
      </c>
      <c r="J1379" s="148">
        <v>0</v>
      </c>
      <c r="K1379" s="148">
        <v>0</v>
      </c>
      <c r="L1379" s="149">
        <v>0</v>
      </c>
      <c r="M1379" s="150">
        <v>0</v>
      </c>
      <c r="N1379" s="154">
        <v>0</v>
      </c>
      <c r="O1379" s="155">
        <v>0</v>
      </c>
    </row>
    <row r="1380" spans="1:15" x14ac:dyDescent="0.2">
      <c r="A1380" s="153" t="s">
        <v>14</v>
      </c>
      <c r="B1380" s="146" t="s">
        <v>15</v>
      </c>
      <c r="C1380" s="147">
        <v>0</v>
      </c>
      <c r="D1380" s="148">
        <v>0</v>
      </c>
      <c r="E1380" s="148">
        <v>0</v>
      </c>
      <c r="F1380" s="148">
        <v>0</v>
      </c>
      <c r="G1380" s="148">
        <v>0</v>
      </c>
      <c r="H1380" s="148">
        <v>0</v>
      </c>
      <c r="I1380" s="148">
        <v>0</v>
      </c>
      <c r="J1380" s="148">
        <v>0</v>
      </c>
      <c r="K1380" s="148">
        <v>0</v>
      </c>
      <c r="L1380" s="149">
        <v>0</v>
      </c>
      <c r="M1380" s="150">
        <v>0</v>
      </c>
      <c r="N1380" s="154">
        <v>0</v>
      </c>
      <c r="O1380" s="155">
        <v>0</v>
      </c>
    </row>
    <row r="1381" spans="1:15" x14ac:dyDescent="0.2">
      <c r="A1381" s="153" t="s">
        <v>8</v>
      </c>
      <c r="B1381" s="146" t="s">
        <v>16</v>
      </c>
      <c r="C1381" s="147">
        <v>0</v>
      </c>
      <c r="D1381" s="148">
        <v>0</v>
      </c>
      <c r="E1381" s="148">
        <v>0</v>
      </c>
      <c r="F1381" s="148">
        <v>0</v>
      </c>
      <c r="G1381" s="148">
        <v>0</v>
      </c>
      <c r="H1381" s="148">
        <v>0</v>
      </c>
      <c r="I1381" s="148">
        <v>0</v>
      </c>
      <c r="J1381" s="148">
        <v>0</v>
      </c>
      <c r="K1381" s="148">
        <v>0</v>
      </c>
      <c r="L1381" s="149">
        <v>0</v>
      </c>
      <c r="M1381" s="150">
        <v>0</v>
      </c>
      <c r="N1381" s="154">
        <v>0</v>
      </c>
      <c r="O1381" s="155">
        <v>0</v>
      </c>
    </row>
    <row r="1382" spans="1:15" x14ac:dyDescent="0.2">
      <c r="A1382" s="153" t="s">
        <v>8</v>
      </c>
      <c r="B1382" s="146" t="s">
        <v>87</v>
      </c>
      <c r="C1382" s="147">
        <v>0</v>
      </c>
      <c r="D1382" s="148">
        <v>0</v>
      </c>
      <c r="E1382" s="148">
        <v>0</v>
      </c>
      <c r="F1382" s="148">
        <v>0</v>
      </c>
      <c r="G1382" s="148">
        <v>0</v>
      </c>
      <c r="H1382" s="148">
        <v>0</v>
      </c>
      <c r="I1382" s="148">
        <v>0</v>
      </c>
      <c r="J1382" s="148">
        <v>0</v>
      </c>
      <c r="K1382" s="148">
        <v>0</v>
      </c>
      <c r="L1382" s="149">
        <v>0</v>
      </c>
      <c r="M1382" s="150">
        <v>0</v>
      </c>
      <c r="N1382" s="154">
        <v>0</v>
      </c>
      <c r="O1382" s="155">
        <v>0</v>
      </c>
    </row>
    <row r="1383" spans="1:15" x14ac:dyDescent="0.2">
      <c r="A1383" s="153" t="s">
        <v>8</v>
      </c>
      <c r="B1383" s="146" t="s">
        <v>17</v>
      </c>
      <c r="C1383" s="147">
        <v>0</v>
      </c>
      <c r="D1383" s="148">
        <v>0</v>
      </c>
      <c r="E1383" s="148">
        <v>0</v>
      </c>
      <c r="F1383" s="148">
        <v>0</v>
      </c>
      <c r="G1383" s="148">
        <v>0</v>
      </c>
      <c r="H1383" s="148">
        <v>0</v>
      </c>
      <c r="I1383" s="148">
        <v>0</v>
      </c>
      <c r="J1383" s="148">
        <v>0</v>
      </c>
      <c r="K1383" s="148">
        <v>0</v>
      </c>
      <c r="L1383" s="149">
        <v>0</v>
      </c>
      <c r="M1383" s="150">
        <v>0</v>
      </c>
      <c r="N1383" s="154">
        <v>0</v>
      </c>
      <c r="O1383" s="155">
        <v>0</v>
      </c>
    </row>
    <row r="1384" spans="1:15" x14ac:dyDescent="0.2">
      <c r="A1384" s="153" t="s">
        <v>18</v>
      </c>
      <c r="B1384" s="146" t="s">
        <v>19</v>
      </c>
      <c r="C1384" s="147">
        <v>0</v>
      </c>
      <c r="D1384" s="148">
        <v>0</v>
      </c>
      <c r="E1384" s="148">
        <v>0</v>
      </c>
      <c r="F1384" s="148">
        <v>0</v>
      </c>
      <c r="G1384" s="148">
        <v>0</v>
      </c>
      <c r="H1384" s="148">
        <v>0</v>
      </c>
      <c r="I1384" s="148">
        <v>0</v>
      </c>
      <c r="J1384" s="148">
        <v>0</v>
      </c>
      <c r="K1384" s="148">
        <v>0</v>
      </c>
      <c r="L1384" s="149">
        <v>0</v>
      </c>
      <c r="M1384" s="150">
        <v>0</v>
      </c>
      <c r="N1384" s="154">
        <v>0</v>
      </c>
      <c r="O1384" s="155">
        <v>0</v>
      </c>
    </row>
    <row r="1385" spans="1:15" x14ac:dyDescent="0.2">
      <c r="A1385" s="153" t="s">
        <v>10</v>
      </c>
      <c r="B1385" s="146" t="s">
        <v>13</v>
      </c>
      <c r="C1385" s="147">
        <v>0</v>
      </c>
      <c r="D1385" s="148">
        <v>0</v>
      </c>
      <c r="E1385" s="148">
        <v>0</v>
      </c>
      <c r="F1385" s="148">
        <v>0</v>
      </c>
      <c r="G1385" s="148">
        <v>0</v>
      </c>
      <c r="H1385" s="148">
        <v>0</v>
      </c>
      <c r="I1385" s="148">
        <v>0</v>
      </c>
      <c r="J1385" s="148">
        <v>0</v>
      </c>
      <c r="K1385" s="148">
        <v>0</v>
      </c>
      <c r="L1385" s="149">
        <v>0</v>
      </c>
      <c r="M1385" s="150">
        <v>0</v>
      </c>
      <c r="N1385" s="154">
        <v>0</v>
      </c>
      <c r="O1385" s="155">
        <v>0</v>
      </c>
    </row>
    <row r="1386" spans="1:15" x14ac:dyDescent="0.2">
      <c r="A1386" s="153" t="s">
        <v>33</v>
      </c>
      <c r="B1386" s="146" t="s">
        <v>136</v>
      </c>
      <c r="C1386" s="147">
        <v>0</v>
      </c>
      <c r="D1386" s="148">
        <v>0</v>
      </c>
      <c r="E1386" s="148">
        <v>0</v>
      </c>
      <c r="F1386" s="148">
        <v>0</v>
      </c>
      <c r="G1386" s="148">
        <v>0</v>
      </c>
      <c r="H1386" s="148">
        <v>0</v>
      </c>
      <c r="I1386" s="148">
        <v>0</v>
      </c>
      <c r="J1386" s="148">
        <v>0</v>
      </c>
      <c r="K1386" s="148">
        <v>0</v>
      </c>
      <c r="L1386" s="149">
        <v>0</v>
      </c>
      <c r="M1386" s="150">
        <v>0</v>
      </c>
      <c r="N1386" s="154">
        <v>0</v>
      </c>
      <c r="O1386" s="155">
        <v>0</v>
      </c>
    </row>
    <row r="1387" spans="1:15" x14ac:dyDescent="0.2">
      <c r="A1387" s="156" t="s">
        <v>130</v>
      </c>
      <c r="B1387" s="146" t="s">
        <v>130</v>
      </c>
      <c r="C1387" s="147">
        <v>0</v>
      </c>
      <c r="D1387" s="148">
        <v>0</v>
      </c>
      <c r="E1387" s="148">
        <v>0</v>
      </c>
      <c r="F1387" s="148">
        <v>0</v>
      </c>
      <c r="G1387" s="148">
        <v>0</v>
      </c>
      <c r="H1387" s="148">
        <v>0</v>
      </c>
      <c r="I1387" s="148">
        <v>0</v>
      </c>
      <c r="J1387" s="148">
        <v>0</v>
      </c>
      <c r="K1387" s="148">
        <v>0</v>
      </c>
      <c r="L1387" s="149">
        <v>0</v>
      </c>
      <c r="M1387" s="150">
        <v>0</v>
      </c>
      <c r="N1387" s="154">
        <v>0</v>
      </c>
      <c r="O1387" s="155">
        <v>0</v>
      </c>
    </row>
    <row r="1388" spans="1:15" x14ac:dyDescent="0.2">
      <c r="A1388" s="156" t="s">
        <v>131</v>
      </c>
      <c r="B1388" s="146" t="s">
        <v>131</v>
      </c>
      <c r="C1388" s="147">
        <v>0</v>
      </c>
      <c r="D1388" s="148">
        <v>0</v>
      </c>
      <c r="E1388" s="148">
        <v>0</v>
      </c>
      <c r="F1388" s="148">
        <v>0</v>
      </c>
      <c r="G1388" s="148">
        <v>0</v>
      </c>
      <c r="H1388" s="148">
        <v>0</v>
      </c>
      <c r="I1388" s="148">
        <v>0</v>
      </c>
      <c r="J1388" s="148">
        <v>0</v>
      </c>
      <c r="K1388" s="148">
        <v>0</v>
      </c>
      <c r="L1388" s="149">
        <v>0</v>
      </c>
      <c r="M1388" s="150">
        <v>0</v>
      </c>
      <c r="N1388" s="154">
        <v>0</v>
      </c>
      <c r="O1388" s="155">
        <v>0</v>
      </c>
    </row>
    <row r="1389" spans="1:15" x14ac:dyDescent="0.2">
      <c r="A1389" s="153" t="s">
        <v>32</v>
      </c>
      <c r="B1389" s="146" t="s">
        <v>32</v>
      </c>
      <c r="C1389" s="147">
        <v>0</v>
      </c>
      <c r="D1389" s="148">
        <v>0</v>
      </c>
      <c r="E1389" s="148">
        <v>0</v>
      </c>
      <c r="F1389" s="148">
        <v>0</v>
      </c>
      <c r="G1389" s="148">
        <v>0</v>
      </c>
      <c r="H1389" s="148">
        <v>0</v>
      </c>
      <c r="I1389" s="148">
        <v>0</v>
      </c>
      <c r="J1389" s="148">
        <v>0</v>
      </c>
      <c r="K1389" s="148">
        <v>0</v>
      </c>
      <c r="L1389" s="149">
        <v>0</v>
      </c>
      <c r="M1389" s="150">
        <v>0</v>
      </c>
      <c r="N1389" s="154">
        <v>0</v>
      </c>
      <c r="O1389" s="155">
        <v>0</v>
      </c>
    </row>
    <row r="1390" spans="1:15" x14ac:dyDescent="0.2">
      <c r="A1390" s="157" t="s">
        <v>40</v>
      </c>
      <c r="B1390" s="158"/>
      <c r="C1390" s="159">
        <v>87</v>
      </c>
      <c r="D1390" s="160">
        <v>5.0460000000000003</v>
      </c>
      <c r="E1390" s="160">
        <v>1392</v>
      </c>
      <c r="F1390" s="160">
        <v>20880</v>
      </c>
      <c r="G1390" s="160">
        <v>4.0368000000000004</v>
      </c>
      <c r="H1390" s="160">
        <v>1113.6000000000001</v>
      </c>
      <c r="I1390" s="160">
        <v>16704</v>
      </c>
      <c r="J1390" s="160">
        <v>0</v>
      </c>
      <c r="K1390" s="161">
        <v>10.120260946320425</v>
      </c>
      <c r="L1390" s="162">
        <v>99429.69</v>
      </c>
      <c r="M1390" s="162">
        <v>5000</v>
      </c>
      <c r="N1390" s="163">
        <v>104429.69</v>
      </c>
      <c r="O1390" s="164">
        <v>9.0299999999999994</v>
      </c>
    </row>
    <row r="1391" spans="1:15" x14ac:dyDescent="0.2">
      <c r="A1391" s="165"/>
      <c r="B1391" s="165"/>
      <c r="C1391" s="166"/>
      <c r="D1391" s="166"/>
      <c r="E1391" s="166"/>
      <c r="F1391" s="166"/>
      <c r="G1391" s="166"/>
      <c r="H1391" s="166"/>
      <c r="I1391" s="166"/>
      <c r="J1391" s="166"/>
      <c r="K1391" s="166"/>
      <c r="L1391" s="167"/>
      <c r="M1391" s="167"/>
      <c r="N1391" s="167"/>
      <c r="O1391" s="168"/>
    </row>
    <row r="1392" spans="1:15" x14ac:dyDescent="0.2">
      <c r="A1392" s="157" t="s">
        <v>129</v>
      </c>
      <c r="B1392" s="158" t="s">
        <v>129</v>
      </c>
      <c r="C1392" s="159">
        <v>0</v>
      </c>
      <c r="D1392" s="160">
        <v>0</v>
      </c>
      <c r="E1392" s="160">
        <v>0</v>
      </c>
      <c r="F1392" s="160">
        <v>0</v>
      </c>
      <c r="G1392" s="160">
        <v>0</v>
      </c>
      <c r="H1392" s="160">
        <v>0</v>
      </c>
      <c r="I1392" s="160">
        <v>0</v>
      </c>
      <c r="J1392" s="160">
        <v>0</v>
      </c>
      <c r="K1392" s="161">
        <v>0</v>
      </c>
      <c r="L1392" s="162">
        <v>0</v>
      </c>
      <c r="M1392" s="169">
        <v>0</v>
      </c>
      <c r="N1392" s="163">
        <v>0</v>
      </c>
      <c r="O1392" s="170"/>
    </row>
    <row r="1393" spans="1:15" x14ac:dyDescent="0.2">
      <c r="A1393" s="157" t="s">
        <v>41</v>
      </c>
      <c r="B1393" s="158" t="s">
        <v>41</v>
      </c>
      <c r="C1393" s="159">
        <v>0</v>
      </c>
      <c r="D1393" s="160">
        <v>0</v>
      </c>
      <c r="E1393" s="160">
        <v>0</v>
      </c>
      <c r="F1393" s="160">
        <v>0</v>
      </c>
      <c r="G1393" s="160">
        <v>0</v>
      </c>
      <c r="H1393" s="160">
        <v>0</v>
      </c>
      <c r="I1393" s="160">
        <v>0</v>
      </c>
      <c r="J1393" s="160">
        <v>0</v>
      </c>
      <c r="K1393" s="161">
        <v>0</v>
      </c>
      <c r="L1393" s="162">
        <v>0</v>
      </c>
      <c r="M1393" s="169">
        <v>0</v>
      </c>
      <c r="N1393" s="163">
        <v>0</v>
      </c>
      <c r="O1393" s="170"/>
    </row>
    <row r="1394" spans="1:15" x14ac:dyDescent="0.2">
      <c r="A1394" s="157" t="s">
        <v>126</v>
      </c>
      <c r="B1394" s="158" t="s">
        <v>127</v>
      </c>
      <c r="C1394" s="159">
        <v>0</v>
      </c>
      <c r="D1394" s="160">
        <v>0</v>
      </c>
      <c r="E1394" s="160">
        <v>0</v>
      </c>
      <c r="F1394" s="160">
        <v>0</v>
      </c>
      <c r="G1394" s="160">
        <v>0</v>
      </c>
      <c r="H1394" s="160">
        <v>0</v>
      </c>
      <c r="I1394" s="160">
        <v>0</v>
      </c>
      <c r="J1394" s="160">
        <v>0</v>
      </c>
      <c r="K1394" s="161">
        <v>0</v>
      </c>
      <c r="L1394" s="162">
        <v>0</v>
      </c>
      <c r="M1394" s="169">
        <v>0</v>
      </c>
      <c r="N1394" s="163">
        <v>0</v>
      </c>
      <c r="O1394" s="170"/>
    </row>
    <row r="1395" spans="1:15" x14ac:dyDescent="0.2">
      <c r="A1395" s="170"/>
      <c r="B1395" s="170"/>
      <c r="C1395" s="170"/>
      <c r="D1395" s="170"/>
      <c r="E1395" s="170"/>
      <c r="F1395" s="170"/>
      <c r="G1395" s="170"/>
      <c r="H1395" s="170"/>
      <c r="I1395" s="170"/>
      <c r="J1395" s="170"/>
      <c r="K1395" s="170"/>
      <c r="L1395" s="171"/>
      <c r="M1395" s="171"/>
      <c r="N1395" s="171"/>
      <c r="O1395" s="170"/>
    </row>
    <row r="1396" spans="1:15" x14ac:dyDescent="0.2">
      <c r="A1396" s="157" t="s">
        <v>42</v>
      </c>
      <c r="B1396" s="158"/>
      <c r="C1396" s="159">
        <v>87</v>
      </c>
      <c r="D1396" s="160">
        <v>5.0460000000000003</v>
      </c>
      <c r="E1396" s="160">
        <v>1392</v>
      </c>
      <c r="F1396" s="160">
        <v>20880</v>
      </c>
      <c r="G1396" s="160">
        <v>4.0368000000000004</v>
      </c>
      <c r="H1396" s="160">
        <v>1113.6000000000001</v>
      </c>
      <c r="I1396" s="160">
        <v>16704</v>
      </c>
      <c r="J1396" s="160">
        <v>0</v>
      </c>
      <c r="K1396" s="161">
        <v>10.120260946320425</v>
      </c>
      <c r="L1396" s="162">
        <v>99429.69</v>
      </c>
      <c r="M1396" s="169">
        <v>5000</v>
      </c>
      <c r="N1396" s="163">
        <v>104429.69</v>
      </c>
      <c r="O1396" s="170"/>
    </row>
    <row r="1397" spans="1:15" x14ac:dyDescent="0.2">
      <c r="A1397" s="172"/>
      <c r="B1397" s="170"/>
      <c r="C1397" s="170"/>
      <c r="D1397" s="170"/>
      <c r="E1397" s="170"/>
      <c r="F1397" s="170"/>
      <c r="G1397" s="170"/>
      <c r="H1397" s="170"/>
      <c r="I1397" s="170"/>
      <c r="J1397" s="170"/>
      <c r="K1397" s="170"/>
      <c r="L1397" s="170"/>
      <c r="M1397" s="170"/>
      <c r="N1397" s="170"/>
      <c r="O1397" s="170"/>
    </row>
    <row r="1398" spans="1:15" x14ac:dyDescent="0.2">
      <c r="A1398" s="173" t="s">
        <v>85</v>
      </c>
      <c r="B1398" s="174" t="s">
        <v>84</v>
      </c>
      <c r="C1398" s="175">
        <v>7.8040697415559038E-2</v>
      </c>
      <c r="D1398" s="176"/>
      <c r="E1398" s="170"/>
      <c r="F1398" s="170"/>
      <c r="G1398" s="170"/>
      <c r="H1398" s="170"/>
      <c r="I1398" s="170"/>
      <c r="J1398" s="170"/>
      <c r="K1398" s="170"/>
      <c r="L1398" s="170"/>
      <c r="M1398" s="170"/>
      <c r="N1398" s="170"/>
      <c r="O1398" s="170"/>
    </row>
    <row r="1399" spans="1:15" x14ac:dyDescent="0.2">
      <c r="A1399" s="177"/>
      <c r="B1399" s="178" t="s">
        <v>76</v>
      </c>
      <c r="C1399" s="179">
        <v>2.6555242441102408E-2</v>
      </c>
      <c r="D1399" s="176"/>
      <c r="E1399" s="170"/>
      <c r="F1399" s="170"/>
      <c r="G1399" s="170"/>
      <c r="H1399" s="170"/>
      <c r="I1399" s="170"/>
      <c r="J1399" s="170"/>
      <c r="K1399" s="170"/>
      <c r="L1399" s="170"/>
      <c r="M1399" s="170"/>
      <c r="N1399" s="170"/>
      <c r="O1399" s="170"/>
    </row>
    <row r="1400" spans="1:15" x14ac:dyDescent="0.2">
      <c r="A1400" s="180" t="s">
        <v>132</v>
      </c>
      <c r="B1400" s="170"/>
      <c r="C1400" s="170"/>
      <c r="D1400" s="170"/>
      <c r="E1400" s="170"/>
      <c r="F1400" s="170"/>
      <c r="G1400" s="170"/>
      <c r="H1400" s="170"/>
      <c r="I1400" s="170"/>
      <c r="J1400" s="170"/>
      <c r="K1400" s="170"/>
      <c r="L1400" s="170"/>
      <c r="M1400" s="170"/>
      <c r="N1400" s="170"/>
      <c r="O1400" s="170"/>
    </row>
    <row r="1401" spans="1:15" x14ac:dyDescent="0.2">
      <c r="A1401" s="379" t="s">
        <v>118</v>
      </c>
      <c r="B1401" s="374"/>
      <c r="C1401" s="397" t="s">
        <v>36</v>
      </c>
      <c r="D1401" s="398"/>
      <c r="E1401" s="398"/>
      <c r="F1401" s="398"/>
      <c r="G1401" s="398"/>
      <c r="H1401" s="398"/>
      <c r="I1401" s="398"/>
      <c r="J1401" s="398"/>
      <c r="K1401" s="379"/>
      <c r="L1401" s="399" t="s">
        <v>0</v>
      </c>
      <c r="M1401" s="400"/>
      <c r="N1401" s="400"/>
      <c r="O1401" s="400"/>
    </row>
    <row r="1402" spans="1:15" ht="51" x14ac:dyDescent="0.2">
      <c r="A1402" s="376" t="s">
        <v>37</v>
      </c>
      <c r="B1402" s="376" t="s">
        <v>1</v>
      </c>
      <c r="C1402" s="376" t="s">
        <v>38</v>
      </c>
      <c r="D1402" s="377" t="s">
        <v>98</v>
      </c>
      <c r="E1402" s="377" t="s">
        <v>91</v>
      </c>
      <c r="F1402" s="377" t="s">
        <v>92</v>
      </c>
      <c r="G1402" s="377" t="s">
        <v>93</v>
      </c>
      <c r="H1402" s="377" t="s">
        <v>94</v>
      </c>
      <c r="I1402" s="377" t="s">
        <v>95</v>
      </c>
      <c r="J1402" s="377" t="s">
        <v>96</v>
      </c>
      <c r="K1402" s="377" t="s">
        <v>43</v>
      </c>
      <c r="L1402" s="376" t="s">
        <v>5</v>
      </c>
      <c r="M1402" s="287" t="s">
        <v>6</v>
      </c>
      <c r="N1402" s="378" t="s">
        <v>7</v>
      </c>
      <c r="O1402" s="378" t="s">
        <v>82</v>
      </c>
    </row>
    <row r="1403" spans="1:15" x14ac:dyDescent="0.2">
      <c r="A1403" s="145" t="s">
        <v>20</v>
      </c>
      <c r="B1403" s="146" t="s">
        <v>21</v>
      </c>
      <c r="C1403" s="147">
        <v>1</v>
      </c>
      <c r="D1403" s="148">
        <v>5.5562214611872154</v>
      </c>
      <c r="E1403" s="148">
        <v>48672.5</v>
      </c>
      <c r="F1403" s="148">
        <v>681415</v>
      </c>
      <c r="G1403" s="148">
        <v>3.6671061643835623</v>
      </c>
      <c r="H1403" s="148">
        <v>32123.850000000002</v>
      </c>
      <c r="I1403" s="148">
        <v>449733.9</v>
      </c>
      <c r="J1403" s="148">
        <v>30.228773813868624</v>
      </c>
      <c r="K1403" s="148">
        <v>226.29339248551901</v>
      </c>
      <c r="L1403" s="149">
        <v>24850</v>
      </c>
      <c r="M1403" s="150">
        <v>10087</v>
      </c>
      <c r="N1403" s="151">
        <v>34937</v>
      </c>
      <c r="O1403" s="152">
        <v>0.11</v>
      </c>
    </row>
    <row r="1404" spans="1:15" x14ac:dyDescent="0.2">
      <c r="A1404" s="153" t="s">
        <v>123</v>
      </c>
      <c r="B1404" s="146" t="s">
        <v>124</v>
      </c>
      <c r="C1404" s="147">
        <v>0</v>
      </c>
      <c r="D1404" s="148">
        <v>0</v>
      </c>
      <c r="E1404" s="148">
        <v>0</v>
      </c>
      <c r="F1404" s="148">
        <v>0</v>
      </c>
      <c r="G1404" s="148">
        <v>0</v>
      </c>
      <c r="H1404" s="148">
        <v>0</v>
      </c>
      <c r="I1404" s="148">
        <v>0</v>
      </c>
      <c r="J1404" s="148">
        <v>0</v>
      </c>
      <c r="K1404" s="148">
        <v>0</v>
      </c>
      <c r="L1404" s="149">
        <v>0</v>
      </c>
      <c r="M1404" s="150">
        <v>0</v>
      </c>
      <c r="N1404" s="154">
        <v>0</v>
      </c>
      <c r="O1404" s="155">
        <v>0</v>
      </c>
    </row>
    <row r="1405" spans="1:15" x14ac:dyDescent="0.2">
      <c r="A1405" s="153" t="s">
        <v>39</v>
      </c>
      <c r="B1405" s="146" t="s">
        <v>44</v>
      </c>
      <c r="C1405" s="147">
        <v>1</v>
      </c>
      <c r="D1405" s="148">
        <v>5.3820477000000002</v>
      </c>
      <c r="E1405" s="148">
        <v>88808.652288138765</v>
      </c>
      <c r="F1405" s="148">
        <v>888086.52288138762</v>
      </c>
      <c r="G1405" s="148">
        <v>3.6059719590000006</v>
      </c>
      <c r="H1405" s="148">
        <v>59501.797033052979</v>
      </c>
      <c r="I1405" s="148">
        <v>595017.97033052973</v>
      </c>
      <c r="J1405" s="148">
        <v>1733.4514954012161</v>
      </c>
      <c r="K1405" s="148">
        <v>335.73087616755549</v>
      </c>
      <c r="L1405" s="149">
        <v>46356</v>
      </c>
      <c r="M1405" s="150">
        <v>64670.7</v>
      </c>
      <c r="N1405" s="154">
        <v>111026.7</v>
      </c>
      <c r="O1405" s="155">
        <v>0.24</v>
      </c>
    </row>
    <row r="1406" spans="1:15" x14ac:dyDescent="0.2">
      <c r="A1406" s="153" t="s">
        <v>10</v>
      </c>
      <c r="B1406" s="146" t="s">
        <v>25</v>
      </c>
      <c r="C1406" s="147">
        <v>0</v>
      </c>
      <c r="D1406" s="148">
        <v>0</v>
      </c>
      <c r="E1406" s="148">
        <v>0</v>
      </c>
      <c r="F1406" s="148">
        <v>0</v>
      </c>
      <c r="G1406" s="148">
        <v>0</v>
      </c>
      <c r="H1406" s="148">
        <v>0</v>
      </c>
      <c r="I1406" s="148">
        <v>0</v>
      </c>
      <c r="J1406" s="148">
        <v>0</v>
      </c>
      <c r="K1406" s="148">
        <v>0</v>
      </c>
      <c r="L1406" s="149">
        <v>0</v>
      </c>
      <c r="M1406" s="150">
        <v>0</v>
      </c>
      <c r="N1406" s="154">
        <v>0</v>
      </c>
      <c r="O1406" s="155">
        <v>0</v>
      </c>
    </row>
    <row r="1407" spans="1:15" x14ac:dyDescent="0.2">
      <c r="A1407" s="153" t="s">
        <v>20</v>
      </c>
      <c r="B1407" s="146" t="s">
        <v>22</v>
      </c>
      <c r="C1407" s="147">
        <v>0</v>
      </c>
      <c r="D1407" s="148">
        <v>0</v>
      </c>
      <c r="E1407" s="148">
        <v>0</v>
      </c>
      <c r="F1407" s="148">
        <v>0</v>
      </c>
      <c r="G1407" s="148">
        <v>0</v>
      </c>
      <c r="H1407" s="148">
        <v>0</v>
      </c>
      <c r="I1407" s="148">
        <v>0</v>
      </c>
      <c r="J1407" s="148">
        <v>0</v>
      </c>
      <c r="K1407" s="148">
        <v>0</v>
      </c>
      <c r="L1407" s="149">
        <v>0</v>
      </c>
      <c r="M1407" s="150">
        <v>0</v>
      </c>
      <c r="N1407" s="154">
        <v>0</v>
      </c>
      <c r="O1407" s="155">
        <v>0</v>
      </c>
    </row>
    <row r="1408" spans="1:15" x14ac:dyDescent="0.2">
      <c r="A1408" s="153" t="s">
        <v>23</v>
      </c>
      <c r="B1408" s="146" t="s">
        <v>24</v>
      </c>
      <c r="C1408" s="147">
        <v>0</v>
      </c>
      <c r="D1408" s="148">
        <v>0</v>
      </c>
      <c r="E1408" s="148">
        <v>0</v>
      </c>
      <c r="F1408" s="148">
        <v>0</v>
      </c>
      <c r="G1408" s="148">
        <v>0</v>
      </c>
      <c r="H1408" s="148">
        <v>0</v>
      </c>
      <c r="I1408" s="148">
        <v>0</v>
      </c>
      <c r="J1408" s="148">
        <v>0</v>
      </c>
      <c r="K1408" s="148">
        <v>0</v>
      </c>
      <c r="L1408" s="149">
        <v>0</v>
      </c>
      <c r="M1408" s="150">
        <v>0</v>
      </c>
      <c r="N1408" s="154">
        <v>0</v>
      </c>
      <c r="O1408" s="155">
        <v>0</v>
      </c>
    </row>
    <row r="1409" spans="1:15" x14ac:dyDescent="0.2">
      <c r="A1409" s="153" t="s">
        <v>10</v>
      </c>
      <c r="B1409" s="146" t="s">
        <v>26</v>
      </c>
      <c r="C1409" s="147">
        <v>0</v>
      </c>
      <c r="D1409" s="148">
        <v>0</v>
      </c>
      <c r="E1409" s="148">
        <v>0</v>
      </c>
      <c r="F1409" s="148">
        <v>0</v>
      </c>
      <c r="G1409" s="148">
        <v>0</v>
      </c>
      <c r="H1409" s="148">
        <v>0</v>
      </c>
      <c r="I1409" s="148">
        <v>0</v>
      </c>
      <c r="J1409" s="148">
        <v>0</v>
      </c>
      <c r="K1409" s="148">
        <v>0</v>
      </c>
      <c r="L1409" s="149">
        <v>0</v>
      </c>
      <c r="M1409" s="150">
        <v>0</v>
      </c>
      <c r="N1409" s="154">
        <v>0</v>
      </c>
      <c r="O1409" s="155">
        <v>0</v>
      </c>
    </row>
    <row r="1410" spans="1:15" x14ac:dyDescent="0.2">
      <c r="A1410" s="153" t="s">
        <v>14</v>
      </c>
      <c r="B1410" s="146" t="s">
        <v>28</v>
      </c>
      <c r="C1410" s="147">
        <v>5</v>
      </c>
      <c r="D1410" s="148">
        <v>47.62393879217997</v>
      </c>
      <c r="E1410" s="148">
        <v>670254.20778107212</v>
      </c>
      <c r="F1410" s="148">
        <v>10274021.828645725</v>
      </c>
      <c r="G1410" s="148">
        <v>30.227265676260579</v>
      </c>
      <c r="H1410" s="148">
        <v>424677.52496349893</v>
      </c>
      <c r="I1410" s="148">
        <v>6786840.8347792756</v>
      </c>
      <c r="J1410" s="148">
        <v>0</v>
      </c>
      <c r="K1410" s="148">
        <v>3414.9465645383948</v>
      </c>
      <c r="L1410" s="149">
        <v>106463</v>
      </c>
      <c r="M1410" s="150">
        <v>130200.83</v>
      </c>
      <c r="N1410" s="154">
        <v>236663.83</v>
      </c>
      <c r="O1410" s="155">
        <v>0.06</v>
      </c>
    </row>
    <row r="1411" spans="1:15" x14ac:dyDescent="0.2">
      <c r="A1411" s="153" t="s">
        <v>29</v>
      </c>
      <c r="B1411" s="146" t="s">
        <v>30</v>
      </c>
      <c r="C1411" s="147">
        <v>0</v>
      </c>
      <c r="D1411" s="148">
        <v>0</v>
      </c>
      <c r="E1411" s="148">
        <v>0</v>
      </c>
      <c r="F1411" s="148">
        <v>0</v>
      </c>
      <c r="G1411" s="148">
        <v>0</v>
      </c>
      <c r="H1411" s="148">
        <v>0</v>
      </c>
      <c r="I1411" s="148">
        <v>0</v>
      </c>
      <c r="J1411" s="148">
        <v>0</v>
      </c>
      <c r="K1411" s="148">
        <v>0</v>
      </c>
      <c r="L1411" s="149">
        <v>0</v>
      </c>
      <c r="M1411" s="150">
        <v>0</v>
      </c>
      <c r="N1411" s="154">
        <v>0</v>
      </c>
      <c r="O1411" s="155">
        <v>0</v>
      </c>
    </row>
    <row r="1412" spans="1:15" x14ac:dyDescent="0.2">
      <c r="A1412" s="153" t="s">
        <v>18</v>
      </c>
      <c r="B1412" s="146" t="s">
        <v>31</v>
      </c>
      <c r="C1412" s="147">
        <v>1</v>
      </c>
      <c r="D1412" s="148">
        <v>26.411940298507457</v>
      </c>
      <c r="E1412" s="148">
        <v>171588</v>
      </c>
      <c r="F1412" s="148">
        <v>857940</v>
      </c>
      <c r="G1412" s="148">
        <v>18.224238805970142</v>
      </c>
      <c r="H1412" s="148">
        <v>118395.71999999999</v>
      </c>
      <c r="I1412" s="148">
        <v>591978.6</v>
      </c>
      <c r="J1412" s="148">
        <v>0</v>
      </c>
      <c r="K1412" s="148">
        <v>321.12126422290686</v>
      </c>
      <c r="L1412" s="149">
        <v>18167</v>
      </c>
      <c r="M1412" s="150">
        <v>7374.27</v>
      </c>
      <c r="N1412" s="154">
        <v>25541.27</v>
      </c>
      <c r="O1412" s="155">
        <v>0.05</v>
      </c>
    </row>
    <row r="1413" spans="1:15" x14ac:dyDescent="0.2">
      <c r="A1413" s="153" t="s">
        <v>10</v>
      </c>
      <c r="B1413" s="146" t="s">
        <v>27</v>
      </c>
      <c r="C1413" s="147">
        <v>1</v>
      </c>
      <c r="D1413" s="148">
        <v>5.8921864406779667</v>
      </c>
      <c r="E1413" s="148">
        <v>2501</v>
      </c>
      <c r="F1413" s="148">
        <v>45018</v>
      </c>
      <c r="G1413" s="148">
        <v>4.3602179661016951</v>
      </c>
      <c r="H1413" s="148">
        <v>1850.74</v>
      </c>
      <c r="I1413" s="148">
        <v>33313.32</v>
      </c>
      <c r="J1413" s="148">
        <v>1225.9301759999998</v>
      </c>
      <c r="K1413" s="148">
        <v>18.796592152397206</v>
      </c>
      <c r="L1413" s="149">
        <v>5750</v>
      </c>
      <c r="M1413" s="150">
        <v>2334.0100000000002</v>
      </c>
      <c r="N1413" s="154">
        <v>8084.01</v>
      </c>
      <c r="O1413" s="155">
        <v>0.37</v>
      </c>
    </row>
    <row r="1414" spans="1:15" x14ac:dyDescent="0.2">
      <c r="A1414" s="153" t="s">
        <v>33</v>
      </c>
      <c r="B1414" s="146" t="s">
        <v>34</v>
      </c>
      <c r="C1414" s="147">
        <v>0</v>
      </c>
      <c r="D1414" s="148">
        <v>0</v>
      </c>
      <c r="E1414" s="148">
        <v>0</v>
      </c>
      <c r="F1414" s="148">
        <v>0</v>
      </c>
      <c r="G1414" s="148">
        <v>0</v>
      </c>
      <c r="H1414" s="148">
        <v>0</v>
      </c>
      <c r="I1414" s="148">
        <v>0</v>
      </c>
      <c r="J1414" s="148">
        <v>0</v>
      </c>
      <c r="K1414" s="148">
        <v>0</v>
      </c>
      <c r="L1414" s="149">
        <v>0</v>
      </c>
      <c r="M1414" s="150">
        <v>0</v>
      </c>
      <c r="N1414" s="154">
        <v>0</v>
      </c>
      <c r="O1414" s="155">
        <v>0</v>
      </c>
    </row>
    <row r="1415" spans="1:15" x14ac:dyDescent="0.2">
      <c r="A1415" s="153" t="s">
        <v>123</v>
      </c>
      <c r="B1415" s="146" t="s">
        <v>125</v>
      </c>
      <c r="C1415" s="147">
        <v>0</v>
      </c>
      <c r="D1415" s="148">
        <v>0</v>
      </c>
      <c r="E1415" s="148">
        <v>0</v>
      </c>
      <c r="F1415" s="148">
        <v>0</v>
      </c>
      <c r="G1415" s="148">
        <v>0</v>
      </c>
      <c r="H1415" s="148">
        <v>0</v>
      </c>
      <c r="I1415" s="148">
        <v>0</v>
      </c>
      <c r="J1415" s="148">
        <v>0</v>
      </c>
      <c r="K1415" s="148">
        <v>0</v>
      </c>
      <c r="L1415" s="149">
        <v>0</v>
      </c>
      <c r="M1415" s="150">
        <v>0</v>
      </c>
      <c r="N1415" s="154">
        <v>0</v>
      </c>
      <c r="O1415" s="155">
        <v>0</v>
      </c>
    </row>
    <row r="1416" spans="1:15" x14ac:dyDescent="0.2">
      <c r="A1416" s="153" t="s">
        <v>39</v>
      </c>
      <c r="B1416" s="146" t="s">
        <v>88</v>
      </c>
      <c r="C1416" s="147">
        <v>0</v>
      </c>
      <c r="D1416" s="148">
        <v>0</v>
      </c>
      <c r="E1416" s="148">
        <v>0</v>
      </c>
      <c r="F1416" s="148">
        <v>0</v>
      </c>
      <c r="G1416" s="148">
        <v>0</v>
      </c>
      <c r="H1416" s="148">
        <v>0</v>
      </c>
      <c r="I1416" s="148">
        <v>0</v>
      </c>
      <c r="J1416" s="148">
        <v>0</v>
      </c>
      <c r="K1416" s="148">
        <v>0</v>
      </c>
      <c r="L1416" s="149">
        <v>0</v>
      </c>
      <c r="M1416" s="150">
        <v>0</v>
      </c>
      <c r="N1416" s="154">
        <v>0</v>
      </c>
      <c r="O1416" s="155">
        <v>0</v>
      </c>
    </row>
    <row r="1417" spans="1:15" x14ac:dyDescent="0.2">
      <c r="A1417" s="153" t="s">
        <v>8</v>
      </c>
      <c r="B1417" s="146" t="s">
        <v>9</v>
      </c>
      <c r="C1417" s="147">
        <v>0</v>
      </c>
      <c r="D1417" s="148">
        <v>0</v>
      </c>
      <c r="E1417" s="148">
        <v>0</v>
      </c>
      <c r="F1417" s="148">
        <v>0</v>
      </c>
      <c r="G1417" s="148">
        <v>0</v>
      </c>
      <c r="H1417" s="148">
        <v>0</v>
      </c>
      <c r="I1417" s="148">
        <v>0</v>
      </c>
      <c r="J1417" s="148">
        <v>0</v>
      </c>
      <c r="K1417" s="148">
        <v>0</v>
      </c>
      <c r="L1417" s="149">
        <v>0</v>
      </c>
      <c r="M1417" s="150">
        <v>0</v>
      </c>
      <c r="N1417" s="154">
        <v>0</v>
      </c>
      <c r="O1417" s="155">
        <v>0</v>
      </c>
    </row>
    <row r="1418" spans="1:15" x14ac:dyDescent="0.2">
      <c r="A1418" s="153" t="s">
        <v>10</v>
      </c>
      <c r="B1418" s="146" t="s">
        <v>11</v>
      </c>
      <c r="C1418" s="147">
        <v>0</v>
      </c>
      <c r="D1418" s="148">
        <v>0</v>
      </c>
      <c r="E1418" s="148">
        <v>0</v>
      </c>
      <c r="F1418" s="148">
        <v>0</v>
      </c>
      <c r="G1418" s="148">
        <v>0</v>
      </c>
      <c r="H1418" s="148">
        <v>0</v>
      </c>
      <c r="I1418" s="148">
        <v>0</v>
      </c>
      <c r="J1418" s="148">
        <v>0</v>
      </c>
      <c r="K1418" s="148">
        <v>0</v>
      </c>
      <c r="L1418" s="149">
        <v>0</v>
      </c>
      <c r="M1418" s="150">
        <v>0</v>
      </c>
      <c r="N1418" s="154">
        <v>0</v>
      </c>
      <c r="O1418" s="155">
        <v>0</v>
      </c>
    </row>
    <row r="1419" spans="1:15" x14ac:dyDescent="0.2">
      <c r="A1419" s="153" t="s">
        <v>10</v>
      </c>
      <c r="B1419" s="146" t="s">
        <v>12</v>
      </c>
      <c r="C1419" s="147">
        <v>0</v>
      </c>
      <c r="D1419" s="148">
        <v>0</v>
      </c>
      <c r="E1419" s="148">
        <v>0</v>
      </c>
      <c r="F1419" s="148">
        <v>0</v>
      </c>
      <c r="G1419" s="148">
        <v>0</v>
      </c>
      <c r="H1419" s="148">
        <v>0</v>
      </c>
      <c r="I1419" s="148">
        <v>0</v>
      </c>
      <c r="J1419" s="148">
        <v>0</v>
      </c>
      <c r="K1419" s="148">
        <v>0</v>
      </c>
      <c r="L1419" s="149">
        <v>0</v>
      </c>
      <c r="M1419" s="150">
        <v>0</v>
      </c>
      <c r="N1419" s="154">
        <v>0</v>
      </c>
      <c r="O1419" s="155">
        <v>0</v>
      </c>
    </row>
    <row r="1420" spans="1:15" x14ac:dyDescent="0.2">
      <c r="A1420" s="153" t="s">
        <v>14</v>
      </c>
      <c r="B1420" s="146" t="s">
        <v>15</v>
      </c>
      <c r="C1420" s="147">
        <v>2</v>
      </c>
      <c r="D1420" s="148">
        <v>102.78999999999999</v>
      </c>
      <c r="E1420" s="148">
        <v>373106.5</v>
      </c>
      <c r="F1420" s="148">
        <v>5741086</v>
      </c>
      <c r="G1420" s="148">
        <v>85.152699999999996</v>
      </c>
      <c r="H1420" s="148">
        <v>306223.38500000001</v>
      </c>
      <c r="I1420" s="148">
        <v>5053850.3600000003</v>
      </c>
      <c r="J1420" s="148">
        <v>0</v>
      </c>
      <c r="K1420" s="148">
        <v>2800.76252406508</v>
      </c>
      <c r="L1420" s="149">
        <v>134937</v>
      </c>
      <c r="M1420" s="150">
        <v>27700.7</v>
      </c>
      <c r="N1420" s="154">
        <v>162637.70000000001</v>
      </c>
      <c r="O1420" s="155">
        <v>0.05</v>
      </c>
    </row>
    <row r="1421" spans="1:15" x14ac:dyDescent="0.2">
      <c r="A1421" s="153" t="s">
        <v>8</v>
      </c>
      <c r="B1421" s="146" t="s">
        <v>16</v>
      </c>
      <c r="C1421" s="147">
        <v>0</v>
      </c>
      <c r="D1421" s="148">
        <v>0</v>
      </c>
      <c r="E1421" s="148">
        <v>0</v>
      </c>
      <c r="F1421" s="148">
        <v>0</v>
      </c>
      <c r="G1421" s="148">
        <v>0</v>
      </c>
      <c r="H1421" s="148">
        <v>0</v>
      </c>
      <c r="I1421" s="148">
        <v>0</v>
      </c>
      <c r="J1421" s="148">
        <v>0</v>
      </c>
      <c r="K1421" s="148">
        <v>0</v>
      </c>
      <c r="L1421" s="149">
        <v>0</v>
      </c>
      <c r="M1421" s="150">
        <v>0</v>
      </c>
      <c r="N1421" s="154">
        <v>0</v>
      </c>
      <c r="O1421" s="155">
        <v>0</v>
      </c>
    </row>
    <row r="1422" spans="1:15" x14ac:dyDescent="0.2">
      <c r="A1422" s="153" t="s">
        <v>8</v>
      </c>
      <c r="B1422" s="146" t="s">
        <v>87</v>
      </c>
      <c r="C1422" s="147">
        <v>0</v>
      </c>
      <c r="D1422" s="148">
        <v>0</v>
      </c>
      <c r="E1422" s="148">
        <v>0</v>
      </c>
      <c r="F1422" s="148">
        <v>0</v>
      </c>
      <c r="G1422" s="148">
        <v>0</v>
      </c>
      <c r="H1422" s="148">
        <v>0</v>
      </c>
      <c r="I1422" s="148">
        <v>0</v>
      </c>
      <c r="J1422" s="148">
        <v>0</v>
      </c>
      <c r="K1422" s="148">
        <v>0</v>
      </c>
      <c r="L1422" s="149">
        <v>0</v>
      </c>
      <c r="M1422" s="150">
        <v>0</v>
      </c>
      <c r="N1422" s="154">
        <v>0</v>
      </c>
      <c r="O1422" s="155">
        <v>0</v>
      </c>
    </row>
    <row r="1423" spans="1:15" x14ac:dyDescent="0.2">
      <c r="A1423" s="153" t="s">
        <v>8</v>
      </c>
      <c r="B1423" s="146" t="s">
        <v>17</v>
      </c>
      <c r="C1423" s="147">
        <v>0</v>
      </c>
      <c r="D1423" s="148">
        <v>0</v>
      </c>
      <c r="E1423" s="148">
        <v>0</v>
      </c>
      <c r="F1423" s="148">
        <v>0</v>
      </c>
      <c r="G1423" s="148">
        <v>0</v>
      </c>
      <c r="H1423" s="148">
        <v>0</v>
      </c>
      <c r="I1423" s="148">
        <v>0</v>
      </c>
      <c r="J1423" s="148">
        <v>0</v>
      </c>
      <c r="K1423" s="148">
        <v>0</v>
      </c>
      <c r="L1423" s="149">
        <v>0</v>
      </c>
      <c r="M1423" s="150">
        <v>0</v>
      </c>
      <c r="N1423" s="154">
        <v>0</v>
      </c>
      <c r="O1423" s="155">
        <v>0</v>
      </c>
    </row>
    <row r="1424" spans="1:15" x14ac:dyDescent="0.2">
      <c r="A1424" s="153" t="s">
        <v>18</v>
      </c>
      <c r="B1424" s="146" t="s">
        <v>19</v>
      </c>
      <c r="C1424" s="147">
        <v>1</v>
      </c>
      <c r="D1424" s="148">
        <v>33.840182648401829</v>
      </c>
      <c r="E1424" s="148">
        <v>296440</v>
      </c>
      <c r="F1424" s="148">
        <v>4446600</v>
      </c>
      <c r="G1424" s="148">
        <v>23.34972602739726</v>
      </c>
      <c r="H1424" s="148">
        <v>204543.59999999998</v>
      </c>
      <c r="I1424" s="148">
        <v>3068153.9999999995</v>
      </c>
      <c r="J1424" s="148">
        <v>0</v>
      </c>
      <c r="K1424" s="148">
        <v>1617.5573062096598</v>
      </c>
      <c r="L1424" s="149">
        <v>62394</v>
      </c>
      <c r="M1424" s="150">
        <v>8046.79</v>
      </c>
      <c r="N1424" s="154">
        <v>70440.789999999994</v>
      </c>
      <c r="O1424" s="155">
        <v>0.03</v>
      </c>
    </row>
    <row r="1425" spans="1:15" x14ac:dyDescent="0.2">
      <c r="A1425" s="153" t="s">
        <v>10</v>
      </c>
      <c r="B1425" s="146" t="s">
        <v>13</v>
      </c>
      <c r="C1425" s="147">
        <v>0</v>
      </c>
      <c r="D1425" s="148">
        <v>0</v>
      </c>
      <c r="E1425" s="148">
        <v>0</v>
      </c>
      <c r="F1425" s="148">
        <v>0</v>
      </c>
      <c r="G1425" s="148">
        <v>0</v>
      </c>
      <c r="H1425" s="148">
        <v>0</v>
      </c>
      <c r="I1425" s="148">
        <v>0</v>
      </c>
      <c r="J1425" s="148">
        <v>0</v>
      </c>
      <c r="K1425" s="148">
        <v>0</v>
      </c>
      <c r="L1425" s="149">
        <v>0</v>
      </c>
      <c r="M1425" s="150">
        <v>0</v>
      </c>
      <c r="N1425" s="154">
        <v>0</v>
      </c>
      <c r="O1425" s="155">
        <v>0</v>
      </c>
    </row>
    <row r="1426" spans="1:15" x14ac:dyDescent="0.2">
      <c r="A1426" s="153" t="s">
        <v>33</v>
      </c>
      <c r="B1426" s="146" t="s">
        <v>136</v>
      </c>
      <c r="C1426" s="147">
        <v>0</v>
      </c>
      <c r="D1426" s="148">
        <v>0</v>
      </c>
      <c r="E1426" s="148">
        <v>0</v>
      </c>
      <c r="F1426" s="148">
        <v>0</v>
      </c>
      <c r="G1426" s="148">
        <v>0</v>
      </c>
      <c r="H1426" s="148">
        <v>0</v>
      </c>
      <c r="I1426" s="148">
        <v>0</v>
      </c>
      <c r="J1426" s="148">
        <v>0</v>
      </c>
      <c r="K1426" s="148">
        <v>0</v>
      </c>
      <c r="L1426" s="149">
        <v>0</v>
      </c>
      <c r="M1426" s="150">
        <v>0</v>
      </c>
      <c r="N1426" s="154">
        <v>0</v>
      </c>
      <c r="O1426" s="155">
        <v>0</v>
      </c>
    </row>
    <row r="1427" spans="1:15" x14ac:dyDescent="0.2">
      <c r="A1427" s="156" t="s">
        <v>130</v>
      </c>
      <c r="B1427" s="146" t="s">
        <v>130</v>
      </c>
      <c r="C1427" s="147">
        <v>0</v>
      </c>
      <c r="D1427" s="148">
        <v>0</v>
      </c>
      <c r="E1427" s="148">
        <v>0</v>
      </c>
      <c r="F1427" s="148">
        <v>0</v>
      </c>
      <c r="G1427" s="148">
        <v>0</v>
      </c>
      <c r="H1427" s="148">
        <v>0</v>
      </c>
      <c r="I1427" s="148">
        <v>0</v>
      </c>
      <c r="J1427" s="148">
        <v>0</v>
      </c>
      <c r="K1427" s="148">
        <v>0</v>
      </c>
      <c r="L1427" s="149">
        <v>0</v>
      </c>
      <c r="M1427" s="150">
        <v>0</v>
      </c>
      <c r="N1427" s="154">
        <v>0</v>
      </c>
      <c r="O1427" s="155">
        <v>0</v>
      </c>
    </row>
    <row r="1428" spans="1:15" x14ac:dyDescent="0.2">
      <c r="A1428" s="156" t="s">
        <v>131</v>
      </c>
      <c r="B1428" s="146" t="s">
        <v>131</v>
      </c>
      <c r="C1428" s="147">
        <v>0</v>
      </c>
      <c r="D1428" s="148">
        <v>0</v>
      </c>
      <c r="E1428" s="148">
        <v>0</v>
      </c>
      <c r="F1428" s="148">
        <v>0</v>
      </c>
      <c r="G1428" s="148">
        <v>0</v>
      </c>
      <c r="H1428" s="148">
        <v>0</v>
      </c>
      <c r="I1428" s="148">
        <v>0</v>
      </c>
      <c r="J1428" s="148">
        <v>0</v>
      </c>
      <c r="K1428" s="148">
        <v>0</v>
      </c>
      <c r="L1428" s="149">
        <v>0</v>
      </c>
      <c r="M1428" s="150">
        <v>0</v>
      </c>
      <c r="N1428" s="154">
        <v>0</v>
      </c>
      <c r="O1428" s="155">
        <v>0</v>
      </c>
    </row>
    <row r="1429" spans="1:15" x14ac:dyDescent="0.2">
      <c r="A1429" s="153" t="s">
        <v>32</v>
      </c>
      <c r="B1429" s="146" t="s">
        <v>32</v>
      </c>
      <c r="C1429" s="147">
        <v>5</v>
      </c>
      <c r="D1429" s="148">
        <v>11.879252081335077</v>
      </c>
      <c r="E1429" s="148">
        <v>104062.24823249527</v>
      </c>
      <c r="F1429" s="148">
        <v>1041596.6498849527</v>
      </c>
      <c r="G1429" s="148">
        <v>9.210450482996654</v>
      </c>
      <c r="H1429" s="148">
        <v>80683.546231050685</v>
      </c>
      <c r="I1429" s="148">
        <v>807497.89625130687</v>
      </c>
      <c r="J1429" s="148">
        <v>0</v>
      </c>
      <c r="K1429" s="148">
        <v>429.42231219306859</v>
      </c>
      <c r="L1429" s="149">
        <v>35091</v>
      </c>
      <c r="M1429" s="150">
        <v>42624</v>
      </c>
      <c r="N1429" s="154">
        <v>77715</v>
      </c>
      <c r="O1429" s="155">
        <v>0.12</v>
      </c>
    </row>
    <row r="1430" spans="1:15" x14ac:dyDescent="0.2">
      <c r="A1430" s="157" t="s">
        <v>40</v>
      </c>
      <c r="B1430" s="158"/>
      <c r="C1430" s="159">
        <v>17</v>
      </c>
      <c r="D1430" s="160">
        <v>239.37576942228949</v>
      </c>
      <c r="E1430" s="160">
        <v>1755433.1083017061</v>
      </c>
      <c r="F1430" s="160">
        <v>23975764.001412068</v>
      </c>
      <c r="G1430" s="160">
        <v>177.79767708210989</v>
      </c>
      <c r="H1430" s="160">
        <v>1228000.1632276026</v>
      </c>
      <c r="I1430" s="160">
        <v>17386386.881361112</v>
      </c>
      <c r="J1430" s="160">
        <v>2989.6104452150848</v>
      </c>
      <c r="K1430" s="161">
        <v>9164.6308320345815</v>
      </c>
      <c r="L1430" s="162">
        <v>434008</v>
      </c>
      <c r="M1430" s="162">
        <v>293038.3</v>
      </c>
      <c r="N1430" s="163">
        <v>727046.3</v>
      </c>
      <c r="O1430" s="164">
        <v>0.06</v>
      </c>
    </row>
    <row r="1431" spans="1:15" x14ac:dyDescent="0.2">
      <c r="A1431" s="165"/>
      <c r="B1431" s="165"/>
      <c r="C1431" s="166"/>
      <c r="D1431" s="166"/>
      <c r="E1431" s="166"/>
      <c r="F1431" s="166"/>
      <c r="G1431" s="166"/>
      <c r="H1431" s="166"/>
      <c r="I1431" s="166"/>
      <c r="J1431" s="166"/>
      <c r="K1431" s="166"/>
      <c r="L1431" s="167"/>
      <c r="M1431" s="167"/>
      <c r="N1431" s="167"/>
      <c r="O1431" s="168"/>
    </row>
    <row r="1432" spans="1:15" x14ac:dyDescent="0.2">
      <c r="A1432" s="157" t="s">
        <v>129</v>
      </c>
      <c r="B1432" s="158" t="s">
        <v>129</v>
      </c>
      <c r="C1432" s="159">
        <v>1</v>
      </c>
      <c r="D1432" s="160">
        <v>0.84799440000000004</v>
      </c>
      <c r="E1432" s="160">
        <v>14635.266095303521</v>
      </c>
      <c r="F1432" s="160">
        <v>146352.6609530352</v>
      </c>
      <c r="G1432" s="160">
        <v>0.84799440000000004</v>
      </c>
      <c r="H1432" s="160">
        <v>14635.266095303521</v>
      </c>
      <c r="I1432" s="160">
        <v>146352.6609530352</v>
      </c>
      <c r="J1432" s="160">
        <v>2623.173857863992</v>
      </c>
      <c r="K1432" s="161">
        <v>82.577517892310667</v>
      </c>
      <c r="L1432" s="162">
        <v>17099</v>
      </c>
      <c r="M1432" s="169">
        <v>1194</v>
      </c>
      <c r="N1432" s="163">
        <v>18293</v>
      </c>
      <c r="O1432" s="170"/>
    </row>
    <row r="1433" spans="1:15" x14ac:dyDescent="0.2">
      <c r="A1433" s="157" t="s">
        <v>41</v>
      </c>
      <c r="B1433" s="158" t="s">
        <v>41</v>
      </c>
      <c r="C1433" s="159">
        <v>0</v>
      </c>
      <c r="D1433" s="160">
        <v>0</v>
      </c>
      <c r="E1433" s="160">
        <v>0</v>
      </c>
      <c r="F1433" s="160">
        <v>0</v>
      </c>
      <c r="G1433" s="160">
        <v>0</v>
      </c>
      <c r="H1433" s="160">
        <v>0</v>
      </c>
      <c r="I1433" s="160">
        <v>0</v>
      </c>
      <c r="J1433" s="160">
        <v>0</v>
      </c>
      <c r="K1433" s="161">
        <v>0</v>
      </c>
      <c r="L1433" s="162">
        <v>0</v>
      </c>
      <c r="M1433" s="169">
        <v>0</v>
      </c>
      <c r="N1433" s="163">
        <v>0</v>
      </c>
      <c r="O1433" s="170"/>
    </row>
    <row r="1434" spans="1:15" x14ac:dyDescent="0.2">
      <c r="A1434" s="157" t="s">
        <v>126</v>
      </c>
      <c r="B1434" s="158" t="s">
        <v>127</v>
      </c>
      <c r="C1434" s="159">
        <v>0</v>
      </c>
      <c r="D1434" s="160">
        <v>0</v>
      </c>
      <c r="E1434" s="160">
        <v>0</v>
      </c>
      <c r="F1434" s="160">
        <v>0</v>
      </c>
      <c r="G1434" s="160">
        <v>0</v>
      </c>
      <c r="H1434" s="160">
        <v>0</v>
      </c>
      <c r="I1434" s="160">
        <v>0</v>
      </c>
      <c r="J1434" s="160">
        <v>0</v>
      </c>
      <c r="K1434" s="161">
        <v>0</v>
      </c>
      <c r="L1434" s="162">
        <v>0</v>
      </c>
      <c r="M1434" s="169">
        <v>0</v>
      </c>
      <c r="N1434" s="163">
        <v>0</v>
      </c>
      <c r="O1434" s="170"/>
    </row>
    <row r="1435" spans="1:15" x14ac:dyDescent="0.2">
      <c r="A1435" s="170"/>
      <c r="B1435" s="170"/>
      <c r="C1435" s="170"/>
      <c r="D1435" s="170"/>
      <c r="E1435" s="170"/>
      <c r="F1435" s="170"/>
      <c r="G1435" s="170"/>
      <c r="H1435" s="170"/>
      <c r="I1435" s="170"/>
      <c r="J1435" s="170"/>
      <c r="K1435" s="170"/>
      <c r="L1435" s="171"/>
      <c r="M1435" s="171"/>
      <c r="N1435" s="171"/>
      <c r="O1435" s="170"/>
    </row>
    <row r="1436" spans="1:15" x14ac:dyDescent="0.2">
      <c r="A1436" s="157" t="s">
        <v>42</v>
      </c>
      <c r="B1436" s="158"/>
      <c r="C1436" s="159">
        <v>18</v>
      </c>
      <c r="D1436" s="160">
        <v>240.2237638222895</v>
      </c>
      <c r="E1436" s="160">
        <v>1770068.3743970096</v>
      </c>
      <c r="F1436" s="160">
        <v>24122116.662365101</v>
      </c>
      <c r="G1436" s="160">
        <v>178.64567148210989</v>
      </c>
      <c r="H1436" s="160">
        <v>1242635.4293229061</v>
      </c>
      <c r="I1436" s="160">
        <v>17532739.542314146</v>
      </c>
      <c r="J1436" s="160">
        <v>5612.7843030790773</v>
      </c>
      <c r="K1436" s="161">
        <v>9247.208349926892</v>
      </c>
      <c r="L1436" s="162">
        <v>451107</v>
      </c>
      <c r="M1436" s="169">
        <v>294232.3</v>
      </c>
      <c r="N1436" s="163">
        <v>745339.3</v>
      </c>
      <c r="O1436" s="170"/>
    </row>
    <row r="1437" spans="1:15" x14ac:dyDescent="0.2">
      <c r="A1437" s="172"/>
      <c r="B1437" s="170"/>
      <c r="C1437" s="170"/>
      <c r="D1437" s="170"/>
      <c r="E1437" s="170"/>
      <c r="F1437" s="170"/>
      <c r="G1437" s="170"/>
      <c r="H1437" s="170"/>
      <c r="I1437" s="170"/>
      <c r="J1437" s="170"/>
      <c r="K1437" s="170"/>
      <c r="L1437" s="170"/>
      <c r="M1437" s="170"/>
      <c r="N1437" s="170"/>
      <c r="O1437" s="170"/>
    </row>
    <row r="1438" spans="1:15" x14ac:dyDescent="0.2">
      <c r="A1438" s="173" t="s">
        <v>85</v>
      </c>
      <c r="B1438" s="174" t="s">
        <v>84</v>
      </c>
      <c r="C1438" s="175">
        <v>2.3740627148462714</v>
      </c>
      <c r="D1438" s="176"/>
      <c r="E1438" s="170"/>
      <c r="F1438" s="170"/>
      <c r="G1438" s="170"/>
      <c r="H1438" s="170"/>
      <c r="I1438" s="170"/>
      <c r="J1438" s="170"/>
      <c r="K1438" s="170"/>
      <c r="L1438" s="170"/>
      <c r="M1438" s="170"/>
      <c r="N1438" s="170"/>
      <c r="O1438" s="170"/>
    </row>
    <row r="1439" spans="1:15" x14ac:dyDescent="0.2">
      <c r="A1439" s="177"/>
      <c r="B1439" s="178" t="s">
        <v>76</v>
      </c>
      <c r="C1439" s="179">
        <v>2.3740627148462718</v>
      </c>
      <c r="D1439" s="176"/>
      <c r="E1439" s="170"/>
      <c r="F1439" s="170"/>
      <c r="G1439" s="170"/>
      <c r="H1439" s="170"/>
      <c r="I1439" s="170"/>
      <c r="J1439" s="170"/>
      <c r="K1439" s="170"/>
      <c r="L1439" s="170"/>
      <c r="M1439" s="170"/>
      <c r="N1439" s="170"/>
      <c r="O1439" s="170"/>
    </row>
    <row r="1440" spans="1:15" x14ac:dyDescent="0.2">
      <c r="A1440" s="180" t="s">
        <v>132</v>
      </c>
      <c r="B1440" s="170"/>
      <c r="C1440" s="170"/>
      <c r="D1440" s="170"/>
      <c r="E1440" s="170"/>
      <c r="F1440" s="170"/>
      <c r="G1440" s="170"/>
      <c r="H1440" s="170"/>
      <c r="I1440" s="170"/>
      <c r="J1440" s="170"/>
      <c r="K1440" s="170"/>
      <c r="L1440" s="170"/>
      <c r="M1440" s="170"/>
      <c r="N1440" s="170"/>
      <c r="O1440" s="170"/>
    </row>
    <row r="1441" spans="1:15" x14ac:dyDescent="0.2">
      <c r="A1441" s="379" t="s">
        <v>142</v>
      </c>
      <c r="B1441" s="374"/>
      <c r="C1441" s="397" t="s">
        <v>36</v>
      </c>
      <c r="D1441" s="398"/>
      <c r="E1441" s="398"/>
      <c r="F1441" s="398"/>
      <c r="G1441" s="398"/>
      <c r="H1441" s="398"/>
      <c r="I1441" s="398"/>
      <c r="J1441" s="398"/>
      <c r="K1441" s="379"/>
      <c r="L1441" s="399" t="s">
        <v>0</v>
      </c>
      <c r="M1441" s="400"/>
      <c r="N1441" s="400"/>
      <c r="O1441" s="400"/>
    </row>
    <row r="1442" spans="1:15" ht="51" x14ac:dyDescent="0.2">
      <c r="A1442" s="376" t="s">
        <v>37</v>
      </c>
      <c r="B1442" s="376" t="s">
        <v>1</v>
      </c>
      <c r="C1442" s="376" t="s">
        <v>38</v>
      </c>
      <c r="D1442" s="377" t="s">
        <v>98</v>
      </c>
      <c r="E1442" s="377" t="s">
        <v>91</v>
      </c>
      <c r="F1442" s="377" t="s">
        <v>92</v>
      </c>
      <c r="G1442" s="377" t="s">
        <v>93</v>
      </c>
      <c r="H1442" s="377" t="s">
        <v>94</v>
      </c>
      <c r="I1442" s="377" t="s">
        <v>95</v>
      </c>
      <c r="J1442" s="377" t="s">
        <v>96</v>
      </c>
      <c r="K1442" s="377" t="s">
        <v>43</v>
      </c>
      <c r="L1442" s="376" t="s">
        <v>5</v>
      </c>
      <c r="M1442" s="287" t="s">
        <v>6</v>
      </c>
      <c r="N1442" s="378" t="s">
        <v>7</v>
      </c>
      <c r="O1442" s="378" t="s">
        <v>82</v>
      </c>
    </row>
    <row r="1443" spans="1:15" x14ac:dyDescent="0.2">
      <c r="A1443" s="145" t="s">
        <v>20</v>
      </c>
      <c r="B1443" s="146" t="s">
        <v>21</v>
      </c>
      <c r="C1443" s="147">
        <v>239</v>
      </c>
      <c r="D1443" s="148">
        <v>0</v>
      </c>
      <c r="E1443" s="148">
        <v>32743</v>
      </c>
      <c r="F1443" s="148">
        <v>360173</v>
      </c>
      <c r="G1443" s="148">
        <v>0</v>
      </c>
      <c r="H1443" s="148">
        <v>10150.33</v>
      </c>
      <c r="I1443" s="148">
        <v>111653.63</v>
      </c>
      <c r="J1443" s="148">
        <v>0</v>
      </c>
      <c r="K1443" s="148">
        <v>56.180952149755491</v>
      </c>
      <c r="L1443" s="149">
        <v>8365</v>
      </c>
      <c r="M1443" s="150">
        <v>132.44999999999999</v>
      </c>
      <c r="N1443" s="151">
        <v>8497.4500000000007</v>
      </c>
      <c r="O1443" s="152">
        <v>0.1</v>
      </c>
    </row>
    <row r="1444" spans="1:15" x14ac:dyDescent="0.2">
      <c r="A1444" s="153" t="s">
        <v>189</v>
      </c>
      <c r="B1444" s="146" t="s">
        <v>190</v>
      </c>
      <c r="C1444" s="147">
        <v>0</v>
      </c>
      <c r="D1444" s="148">
        <v>0</v>
      </c>
      <c r="E1444" s="148">
        <v>0</v>
      </c>
      <c r="F1444" s="148">
        <v>0</v>
      </c>
      <c r="G1444" s="148">
        <v>0</v>
      </c>
      <c r="H1444" s="148">
        <v>0</v>
      </c>
      <c r="I1444" s="148">
        <v>0</v>
      </c>
      <c r="J1444" s="148">
        <v>0</v>
      </c>
      <c r="K1444" s="148">
        <v>0</v>
      </c>
      <c r="L1444" s="149">
        <v>0</v>
      </c>
      <c r="M1444" s="150">
        <v>0</v>
      </c>
      <c r="N1444" s="154">
        <v>0</v>
      </c>
      <c r="O1444" s="155">
        <v>0</v>
      </c>
    </row>
    <row r="1445" spans="1:15" x14ac:dyDescent="0.2">
      <c r="A1445" s="153" t="s">
        <v>39</v>
      </c>
      <c r="B1445" s="146" t="s">
        <v>44</v>
      </c>
      <c r="C1445" s="147">
        <v>0</v>
      </c>
      <c r="D1445" s="148">
        <v>0</v>
      </c>
      <c r="E1445" s="148">
        <v>0</v>
      </c>
      <c r="F1445" s="148">
        <v>0</v>
      </c>
      <c r="G1445" s="148">
        <v>0</v>
      </c>
      <c r="H1445" s="148">
        <v>0</v>
      </c>
      <c r="I1445" s="148">
        <v>0</v>
      </c>
      <c r="J1445" s="148">
        <v>0</v>
      </c>
      <c r="K1445" s="148">
        <v>0</v>
      </c>
      <c r="L1445" s="149">
        <v>0</v>
      </c>
      <c r="M1445" s="150">
        <v>0</v>
      </c>
      <c r="N1445" s="154">
        <v>0</v>
      </c>
      <c r="O1445" s="155">
        <v>0</v>
      </c>
    </row>
    <row r="1446" spans="1:15" x14ac:dyDescent="0.2">
      <c r="A1446" s="153" t="s">
        <v>10</v>
      </c>
      <c r="B1446" s="146" t="s">
        <v>25</v>
      </c>
      <c r="C1446" s="147">
        <v>929</v>
      </c>
      <c r="D1446" s="148">
        <v>28.759999999999994</v>
      </c>
      <c r="E1446" s="148">
        <v>57896.5</v>
      </c>
      <c r="F1446" s="148">
        <v>1005475.5</v>
      </c>
      <c r="G1446" s="148">
        <v>23.007999999999999</v>
      </c>
      <c r="H1446" s="148">
        <v>46317.2</v>
      </c>
      <c r="I1446" s="148">
        <v>804380.4</v>
      </c>
      <c r="J1446" s="148">
        <v>0</v>
      </c>
      <c r="K1446" s="148">
        <v>495.52235573881296</v>
      </c>
      <c r="L1446" s="149">
        <v>129785</v>
      </c>
      <c r="M1446" s="150">
        <v>2354.37</v>
      </c>
      <c r="N1446" s="154">
        <v>132139.37</v>
      </c>
      <c r="O1446" s="155">
        <v>0.26</v>
      </c>
    </row>
    <row r="1447" spans="1:15" x14ac:dyDescent="0.2">
      <c r="A1447" s="153" t="s">
        <v>20</v>
      </c>
      <c r="B1447" s="146" t="s">
        <v>22</v>
      </c>
      <c r="C1447" s="147">
        <v>0</v>
      </c>
      <c r="D1447" s="148">
        <v>0</v>
      </c>
      <c r="E1447" s="148">
        <v>0</v>
      </c>
      <c r="F1447" s="148">
        <v>0</v>
      </c>
      <c r="G1447" s="148">
        <v>0</v>
      </c>
      <c r="H1447" s="148">
        <v>0</v>
      </c>
      <c r="I1447" s="148">
        <v>0</v>
      </c>
      <c r="J1447" s="148">
        <v>0</v>
      </c>
      <c r="K1447" s="148">
        <v>0</v>
      </c>
      <c r="L1447" s="149">
        <v>0</v>
      </c>
      <c r="M1447" s="150">
        <v>0</v>
      </c>
      <c r="N1447" s="154">
        <v>0</v>
      </c>
      <c r="O1447" s="155">
        <v>0</v>
      </c>
    </row>
    <row r="1448" spans="1:15" x14ac:dyDescent="0.2">
      <c r="A1448" s="153" t="s">
        <v>23</v>
      </c>
      <c r="B1448" s="146" t="s">
        <v>24</v>
      </c>
      <c r="C1448" s="147">
        <v>0</v>
      </c>
      <c r="D1448" s="148">
        <v>0</v>
      </c>
      <c r="E1448" s="148">
        <v>0</v>
      </c>
      <c r="F1448" s="148">
        <v>0</v>
      </c>
      <c r="G1448" s="148">
        <v>0</v>
      </c>
      <c r="H1448" s="148">
        <v>0</v>
      </c>
      <c r="I1448" s="148">
        <v>0</v>
      </c>
      <c r="J1448" s="148">
        <v>0</v>
      </c>
      <c r="K1448" s="148">
        <v>0</v>
      </c>
      <c r="L1448" s="149">
        <v>0</v>
      </c>
      <c r="M1448" s="150">
        <v>0</v>
      </c>
      <c r="N1448" s="154">
        <v>0</v>
      </c>
      <c r="O1448" s="155">
        <v>0</v>
      </c>
    </row>
    <row r="1449" spans="1:15" x14ac:dyDescent="0.2">
      <c r="A1449" s="153" t="s">
        <v>10</v>
      </c>
      <c r="B1449" s="146" t="s">
        <v>26</v>
      </c>
      <c r="C1449" s="147">
        <v>0</v>
      </c>
      <c r="D1449" s="148">
        <v>0</v>
      </c>
      <c r="E1449" s="148">
        <v>0</v>
      </c>
      <c r="F1449" s="148">
        <v>0</v>
      </c>
      <c r="G1449" s="148">
        <v>0</v>
      </c>
      <c r="H1449" s="148">
        <v>0</v>
      </c>
      <c r="I1449" s="148">
        <v>0</v>
      </c>
      <c r="J1449" s="148">
        <v>0</v>
      </c>
      <c r="K1449" s="148">
        <v>0</v>
      </c>
      <c r="L1449" s="149">
        <v>0</v>
      </c>
      <c r="M1449" s="150">
        <v>0</v>
      </c>
      <c r="N1449" s="154">
        <v>0</v>
      </c>
      <c r="O1449" s="155">
        <v>0</v>
      </c>
    </row>
    <row r="1450" spans="1:15" x14ac:dyDescent="0.2">
      <c r="A1450" s="153" t="s">
        <v>14</v>
      </c>
      <c r="B1450" s="146" t="s">
        <v>28</v>
      </c>
      <c r="C1450" s="147">
        <v>1134</v>
      </c>
      <c r="D1450" s="148">
        <v>29.331</v>
      </c>
      <c r="E1450" s="148">
        <v>39571.282999999996</v>
      </c>
      <c r="F1450" s="148">
        <v>422246.41499999998</v>
      </c>
      <c r="G1450" s="148">
        <v>15.838740000000001</v>
      </c>
      <c r="H1450" s="148">
        <v>21368.492819999999</v>
      </c>
      <c r="I1450" s="148">
        <v>228013.06410000002</v>
      </c>
      <c r="J1450" s="148">
        <v>0</v>
      </c>
      <c r="K1450" s="148">
        <v>114.72973197307809</v>
      </c>
      <c r="L1450" s="149">
        <v>9558.19</v>
      </c>
      <c r="M1450" s="150">
        <v>268.18</v>
      </c>
      <c r="N1450" s="154">
        <v>9826.3700000000008</v>
      </c>
      <c r="O1450" s="155">
        <v>0.06</v>
      </c>
    </row>
    <row r="1451" spans="1:15" x14ac:dyDescent="0.2">
      <c r="A1451" s="153" t="s">
        <v>29</v>
      </c>
      <c r="B1451" s="146" t="s">
        <v>30</v>
      </c>
      <c r="C1451" s="147">
        <v>99</v>
      </c>
      <c r="D1451" s="148">
        <v>3.3660000000000001</v>
      </c>
      <c r="E1451" s="148">
        <v>66726</v>
      </c>
      <c r="F1451" s="148">
        <v>667260</v>
      </c>
      <c r="G1451" s="148">
        <v>2.0196000000000001</v>
      </c>
      <c r="H1451" s="148">
        <v>40035.599999999999</v>
      </c>
      <c r="I1451" s="148">
        <v>400356</v>
      </c>
      <c r="J1451" s="148">
        <v>0</v>
      </c>
      <c r="K1451" s="148">
        <v>201.4478282422838</v>
      </c>
      <c r="L1451" s="149">
        <v>19800</v>
      </c>
      <c r="M1451" s="150">
        <v>476.64</v>
      </c>
      <c r="N1451" s="154">
        <v>20276.64</v>
      </c>
      <c r="O1451" s="155">
        <v>7.0000000000000007E-2</v>
      </c>
    </row>
    <row r="1452" spans="1:15" x14ac:dyDescent="0.2">
      <c r="A1452" s="153" t="s">
        <v>18</v>
      </c>
      <c r="B1452" s="146" t="s">
        <v>31</v>
      </c>
      <c r="C1452" s="147">
        <v>168</v>
      </c>
      <c r="D1452" s="148">
        <v>0</v>
      </c>
      <c r="E1452" s="148">
        <v>21840</v>
      </c>
      <c r="F1452" s="148">
        <v>305760</v>
      </c>
      <c r="G1452" s="148">
        <v>0</v>
      </c>
      <c r="H1452" s="148">
        <v>15287.999999999998</v>
      </c>
      <c r="I1452" s="148">
        <v>214032</v>
      </c>
      <c r="J1452" s="148">
        <v>0</v>
      </c>
      <c r="K1452" s="148">
        <v>116.1025523965853</v>
      </c>
      <c r="L1452" s="149">
        <v>5880</v>
      </c>
      <c r="M1452" s="150">
        <v>332.27</v>
      </c>
      <c r="N1452" s="154">
        <v>6212.27</v>
      </c>
      <c r="O1452" s="155">
        <v>0.04</v>
      </c>
    </row>
    <row r="1453" spans="1:15" x14ac:dyDescent="0.2">
      <c r="A1453" s="153" t="s">
        <v>10</v>
      </c>
      <c r="B1453" s="146" t="s">
        <v>27</v>
      </c>
      <c r="C1453" s="147">
        <v>7890</v>
      </c>
      <c r="D1453" s="148">
        <v>9.58</v>
      </c>
      <c r="E1453" s="148">
        <v>27829.16</v>
      </c>
      <c r="F1453" s="148">
        <v>493031.6</v>
      </c>
      <c r="G1453" s="148">
        <v>2.6824000000000003</v>
      </c>
      <c r="H1453" s="148">
        <v>7792.1648000000014</v>
      </c>
      <c r="I1453" s="148">
        <v>138048.848</v>
      </c>
      <c r="J1453" s="148">
        <v>0</v>
      </c>
      <c r="K1453" s="148">
        <v>77.892203267770213</v>
      </c>
      <c r="L1453" s="149">
        <v>7621</v>
      </c>
      <c r="M1453" s="150">
        <v>229.34</v>
      </c>
      <c r="N1453" s="154">
        <v>7850.34</v>
      </c>
      <c r="O1453" s="155">
        <v>0.09</v>
      </c>
    </row>
    <row r="1454" spans="1:15" x14ac:dyDescent="0.2">
      <c r="A1454" s="153" t="s">
        <v>33</v>
      </c>
      <c r="B1454" s="146" t="s">
        <v>34</v>
      </c>
      <c r="C1454" s="147">
        <v>0</v>
      </c>
      <c r="D1454" s="148">
        <v>0</v>
      </c>
      <c r="E1454" s="148">
        <v>0</v>
      </c>
      <c r="F1454" s="148">
        <v>0</v>
      </c>
      <c r="G1454" s="148">
        <v>0</v>
      </c>
      <c r="H1454" s="148">
        <v>0</v>
      </c>
      <c r="I1454" s="148">
        <v>0</v>
      </c>
      <c r="J1454" s="148">
        <v>0</v>
      </c>
      <c r="K1454" s="148">
        <v>0</v>
      </c>
      <c r="L1454" s="149">
        <v>0</v>
      </c>
      <c r="M1454" s="150">
        <v>0</v>
      </c>
      <c r="N1454" s="154">
        <v>0</v>
      </c>
      <c r="O1454" s="155">
        <v>0</v>
      </c>
    </row>
    <row r="1455" spans="1:15" x14ac:dyDescent="0.2">
      <c r="A1455" s="153" t="s">
        <v>123</v>
      </c>
      <c r="B1455" s="146" t="s">
        <v>125</v>
      </c>
      <c r="C1455" s="147">
        <v>0</v>
      </c>
      <c r="D1455" s="148">
        <v>0</v>
      </c>
      <c r="E1455" s="148">
        <v>0</v>
      </c>
      <c r="F1455" s="148">
        <v>0</v>
      </c>
      <c r="G1455" s="148">
        <v>0</v>
      </c>
      <c r="H1455" s="148">
        <v>0</v>
      </c>
      <c r="I1455" s="148">
        <v>0</v>
      </c>
      <c r="J1455" s="148">
        <v>0</v>
      </c>
      <c r="K1455" s="148">
        <v>0</v>
      </c>
      <c r="L1455" s="149">
        <v>0</v>
      </c>
      <c r="M1455" s="150">
        <v>0</v>
      </c>
      <c r="N1455" s="154">
        <v>0</v>
      </c>
      <c r="O1455" s="155">
        <v>0</v>
      </c>
    </row>
    <row r="1456" spans="1:15" x14ac:dyDescent="0.2">
      <c r="A1456" s="153" t="s">
        <v>39</v>
      </c>
      <c r="B1456" s="146" t="s">
        <v>88</v>
      </c>
      <c r="C1456" s="147">
        <v>0</v>
      </c>
      <c r="D1456" s="148">
        <v>0</v>
      </c>
      <c r="E1456" s="148">
        <v>0</v>
      </c>
      <c r="F1456" s="148">
        <v>0</v>
      </c>
      <c r="G1456" s="148">
        <v>0</v>
      </c>
      <c r="H1456" s="148">
        <v>0</v>
      </c>
      <c r="I1456" s="148">
        <v>0</v>
      </c>
      <c r="J1456" s="148">
        <v>0</v>
      </c>
      <c r="K1456" s="148">
        <v>0</v>
      </c>
      <c r="L1456" s="149">
        <v>0</v>
      </c>
      <c r="M1456" s="150">
        <v>0</v>
      </c>
      <c r="N1456" s="154">
        <v>0</v>
      </c>
      <c r="O1456" s="155">
        <v>0</v>
      </c>
    </row>
    <row r="1457" spans="1:15" x14ac:dyDescent="0.2">
      <c r="A1457" s="153" t="s">
        <v>8</v>
      </c>
      <c r="B1457" s="146" t="s">
        <v>9</v>
      </c>
      <c r="C1457" s="147">
        <v>0</v>
      </c>
      <c r="D1457" s="148">
        <v>0</v>
      </c>
      <c r="E1457" s="148">
        <v>0</v>
      </c>
      <c r="F1457" s="148">
        <v>0</v>
      </c>
      <c r="G1457" s="148">
        <v>0</v>
      </c>
      <c r="H1457" s="148">
        <v>0</v>
      </c>
      <c r="I1457" s="148">
        <v>0</v>
      </c>
      <c r="J1457" s="148">
        <v>0</v>
      </c>
      <c r="K1457" s="148">
        <v>0</v>
      </c>
      <c r="L1457" s="149">
        <v>0</v>
      </c>
      <c r="M1457" s="150">
        <v>0</v>
      </c>
      <c r="N1457" s="154">
        <v>0</v>
      </c>
      <c r="O1457" s="155">
        <v>0</v>
      </c>
    </row>
    <row r="1458" spans="1:15" x14ac:dyDescent="0.2">
      <c r="A1458" s="153" t="s">
        <v>10</v>
      </c>
      <c r="B1458" s="146" t="s">
        <v>11</v>
      </c>
      <c r="C1458" s="147">
        <v>2</v>
      </c>
      <c r="D1458" s="148">
        <v>0</v>
      </c>
      <c r="E1458" s="148">
        <v>392031</v>
      </c>
      <c r="F1458" s="148">
        <v>5880465</v>
      </c>
      <c r="G1458" s="148">
        <v>0</v>
      </c>
      <c r="H1458" s="148">
        <v>313624.8</v>
      </c>
      <c r="I1458" s="148">
        <v>4704372</v>
      </c>
      <c r="J1458" s="148">
        <v>0</v>
      </c>
      <c r="K1458" s="148">
        <v>2860.0891494532048</v>
      </c>
      <c r="L1458" s="149">
        <v>31386.48</v>
      </c>
      <c r="M1458" s="150">
        <v>13590.59</v>
      </c>
      <c r="N1458" s="154">
        <v>44977.07</v>
      </c>
      <c r="O1458" s="155">
        <v>0.01</v>
      </c>
    </row>
    <row r="1459" spans="1:15" x14ac:dyDescent="0.2">
      <c r="A1459" s="153" t="s">
        <v>10</v>
      </c>
      <c r="B1459" s="146" t="s">
        <v>12</v>
      </c>
      <c r="C1459" s="147">
        <v>0</v>
      </c>
      <c r="D1459" s="148">
        <v>0</v>
      </c>
      <c r="E1459" s="148">
        <v>0</v>
      </c>
      <c r="F1459" s="148">
        <v>0</v>
      </c>
      <c r="G1459" s="148">
        <v>0</v>
      </c>
      <c r="H1459" s="148">
        <v>0</v>
      </c>
      <c r="I1459" s="148">
        <v>0</v>
      </c>
      <c r="J1459" s="148">
        <v>0</v>
      </c>
      <c r="K1459" s="148">
        <v>0</v>
      </c>
      <c r="L1459" s="149">
        <v>0</v>
      </c>
      <c r="M1459" s="150">
        <v>0</v>
      </c>
      <c r="N1459" s="154">
        <v>0</v>
      </c>
      <c r="O1459" s="155">
        <v>0</v>
      </c>
    </row>
    <row r="1460" spans="1:15" x14ac:dyDescent="0.2">
      <c r="A1460" s="153" t="s">
        <v>14</v>
      </c>
      <c r="B1460" s="146" t="s">
        <v>15</v>
      </c>
      <c r="C1460" s="147">
        <v>85</v>
      </c>
      <c r="D1460" s="148">
        <v>0</v>
      </c>
      <c r="E1460" s="148">
        <v>10030544</v>
      </c>
      <c r="F1460" s="148">
        <v>150458160</v>
      </c>
      <c r="G1460" s="148">
        <v>0</v>
      </c>
      <c r="H1460" s="148">
        <v>10030544</v>
      </c>
      <c r="I1460" s="148">
        <v>150458160</v>
      </c>
      <c r="J1460" s="148">
        <v>0</v>
      </c>
      <c r="K1460" s="148">
        <v>83381.490537006641</v>
      </c>
      <c r="L1460" s="149">
        <v>1093861.26</v>
      </c>
      <c r="M1460" s="150">
        <v>258278.08</v>
      </c>
      <c r="N1460" s="154">
        <v>1352139.34</v>
      </c>
      <c r="O1460" s="155">
        <v>0.01</v>
      </c>
    </row>
    <row r="1461" spans="1:15" x14ac:dyDescent="0.2">
      <c r="A1461" s="153" t="s">
        <v>8</v>
      </c>
      <c r="B1461" s="146" t="s">
        <v>16</v>
      </c>
      <c r="C1461" s="147">
        <v>0</v>
      </c>
      <c r="D1461" s="148">
        <v>0</v>
      </c>
      <c r="E1461" s="148">
        <v>0</v>
      </c>
      <c r="F1461" s="148">
        <v>0</v>
      </c>
      <c r="G1461" s="148">
        <v>0</v>
      </c>
      <c r="H1461" s="148">
        <v>0</v>
      </c>
      <c r="I1461" s="148">
        <v>0</v>
      </c>
      <c r="J1461" s="148">
        <v>0</v>
      </c>
      <c r="K1461" s="148">
        <v>0</v>
      </c>
      <c r="L1461" s="149">
        <v>0</v>
      </c>
      <c r="M1461" s="150">
        <v>0</v>
      </c>
      <c r="N1461" s="154">
        <v>0</v>
      </c>
      <c r="O1461" s="155">
        <v>0</v>
      </c>
    </row>
    <row r="1462" spans="1:15" x14ac:dyDescent="0.2">
      <c r="A1462" s="153" t="s">
        <v>8</v>
      </c>
      <c r="B1462" s="146" t="s">
        <v>87</v>
      </c>
      <c r="C1462" s="147">
        <v>0</v>
      </c>
      <c r="D1462" s="148">
        <v>0</v>
      </c>
      <c r="E1462" s="148">
        <v>0</v>
      </c>
      <c r="F1462" s="148">
        <v>0</v>
      </c>
      <c r="G1462" s="148">
        <v>0</v>
      </c>
      <c r="H1462" s="148">
        <v>0</v>
      </c>
      <c r="I1462" s="148">
        <v>0</v>
      </c>
      <c r="J1462" s="148">
        <v>0</v>
      </c>
      <c r="K1462" s="148">
        <v>0</v>
      </c>
      <c r="L1462" s="149">
        <v>0</v>
      </c>
      <c r="M1462" s="150">
        <v>0</v>
      </c>
      <c r="N1462" s="154">
        <v>0</v>
      </c>
      <c r="O1462" s="155">
        <v>0</v>
      </c>
    </row>
    <row r="1463" spans="1:15" x14ac:dyDescent="0.2">
      <c r="A1463" s="153" t="s">
        <v>8</v>
      </c>
      <c r="B1463" s="146" t="s">
        <v>17</v>
      </c>
      <c r="C1463" s="147">
        <v>1</v>
      </c>
      <c r="D1463" s="148">
        <v>0</v>
      </c>
      <c r="E1463" s="148">
        <v>6698.38</v>
      </c>
      <c r="F1463" s="148">
        <v>100475.7</v>
      </c>
      <c r="G1463" s="148">
        <v>0</v>
      </c>
      <c r="H1463" s="148">
        <v>5358.7040000000006</v>
      </c>
      <c r="I1463" s="148">
        <v>80380.56</v>
      </c>
      <c r="J1463" s="148">
        <v>0</v>
      </c>
      <c r="K1463" s="148">
        <v>43.528706882234339</v>
      </c>
      <c r="L1463" s="149">
        <v>535.87</v>
      </c>
      <c r="M1463" s="150">
        <v>128.37</v>
      </c>
      <c r="N1463" s="154">
        <v>664.24</v>
      </c>
      <c r="O1463" s="155">
        <v>0.01</v>
      </c>
    </row>
    <row r="1464" spans="1:15" x14ac:dyDescent="0.2">
      <c r="A1464" s="153" t="s">
        <v>18</v>
      </c>
      <c r="B1464" s="146" t="s">
        <v>19</v>
      </c>
      <c r="C1464" s="147">
        <v>0</v>
      </c>
      <c r="D1464" s="148">
        <v>0</v>
      </c>
      <c r="E1464" s="148">
        <v>0</v>
      </c>
      <c r="F1464" s="148">
        <v>0</v>
      </c>
      <c r="G1464" s="148">
        <v>0</v>
      </c>
      <c r="H1464" s="148">
        <v>0</v>
      </c>
      <c r="I1464" s="148">
        <v>0</v>
      </c>
      <c r="J1464" s="148">
        <v>0</v>
      </c>
      <c r="K1464" s="148">
        <v>0</v>
      </c>
      <c r="L1464" s="149">
        <v>0</v>
      </c>
      <c r="M1464" s="150">
        <v>0</v>
      </c>
      <c r="N1464" s="154">
        <v>0</v>
      </c>
      <c r="O1464" s="155">
        <v>0</v>
      </c>
    </row>
    <row r="1465" spans="1:15" x14ac:dyDescent="0.2">
      <c r="A1465" s="153" t="s">
        <v>10</v>
      </c>
      <c r="B1465" s="146" t="s">
        <v>13</v>
      </c>
      <c r="C1465" s="147">
        <v>0</v>
      </c>
      <c r="D1465" s="148">
        <v>0</v>
      </c>
      <c r="E1465" s="148">
        <v>0</v>
      </c>
      <c r="F1465" s="148">
        <v>0</v>
      </c>
      <c r="G1465" s="148">
        <v>0</v>
      </c>
      <c r="H1465" s="148">
        <v>0</v>
      </c>
      <c r="I1465" s="148">
        <v>0</v>
      </c>
      <c r="J1465" s="148">
        <v>0</v>
      </c>
      <c r="K1465" s="148">
        <v>0</v>
      </c>
      <c r="L1465" s="149">
        <v>0</v>
      </c>
      <c r="M1465" s="150">
        <v>0</v>
      </c>
      <c r="N1465" s="154">
        <v>0</v>
      </c>
      <c r="O1465" s="155">
        <v>0</v>
      </c>
    </row>
    <row r="1466" spans="1:15" x14ac:dyDescent="0.2">
      <c r="A1466" s="153" t="s">
        <v>33</v>
      </c>
      <c r="B1466" s="146" t="s">
        <v>136</v>
      </c>
      <c r="C1466" s="147">
        <v>0</v>
      </c>
      <c r="D1466" s="148">
        <v>0</v>
      </c>
      <c r="E1466" s="148">
        <v>0</v>
      </c>
      <c r="F1466" s="148">
        <v>0</v>
      </c>
      <c r="G1466" s="148">
        <v>0</v>
      </c>
      <c r="H1466" s="148">
        <v>0</v>
      </c>
      <c r="I1466" s="148">
        <v>0</v>
      </c>
      <c r="J1466" s="148">
        <v>0</v>
      </c>
      <c r="K1466" s="148">
        <v>0</v>
      </c>
      <c r="L1466" s="149">
        <v>0</v>
      </c>
      <c r="M1466" s="150">
        <v>0</v>
      </c>
      <c r="N1466" s="154">
        <v>0</v>
      </c>
      <c r="O1466" s="155">
        <v>0</v>
      </c>
    </row>
    <row r="1467" spans="1:15" x14ac:dyDescent="0.2">
      <c r="A1467" s="156" t="s">
        <v>130</v>
      </c>
      <c r="B1467" s="146" t="s">
        <v>130</v>
      </c>
      <c r="C1467" s="147">
        <v>0</v>
      </c>
      <c r="D1467" s="148">
        <v>0</v>
      </c>
      <c r="E1467" s="148">
        <v>0</v>
      </c>
      <c r="F1467" s="148">
        <v>0</v>
      </c>
      <c r="G1467" s="148">
        <v>0</v>
      </c>
      <c r="H1467" s="148">
        <v>0</v>
      </c>
      <c r="I1467" s="148">
        <v>0</v>
      </c>
      <c r="J1467" s="148">
        <v>0</v>
      </c>
      <c r="K1467" s="148">
        <v>0</v>
      </c>
      <c r="L1467" s="149">
        <v>0</v>
      </c>
      <c r="M1467" s="150">
        <v>0</v>
      </c>
      <c r="N1467" s="154">
        <v>0</v>
      </c>
      <c r="O1467" s="155">
        <v>0</v>
      </c>
    </row>
    <row r="1468" spans="1:15" x14ac:dyDescent="0.2">
      <c r="A1468" s="156" t="s">
        <v>131</v>
      </c>
      <c r="B1468" s="146" t="s">
        <v>131</v>
      </c>
      <c r="C1468" s="147">
        <v>67065</v>
      </c>
      <c r="D1468" s="148">
        <v>0</v>
      </c>
      <c r="E1468" s="148">
        <v>4146750</v>
      </c>
      <c r="F1468" s="148">
        <v>4146750</v>
      </c>
      <c r="G1468" s="148">
        <v>0</v>
      </c>
      <c r="H1468" s="148">
        <v>4146750</v>
      </c>
      <c r="I1468" s="148">
        <v>4146750</v>
      </c>
      <c r="J1468" s="148">
        <v>0</v>
      </c>
      <c r="K1468" s="148">
        <v>2339.7478398416347</v>
      </c>
      <c r="L1468" s="149">
        <v>247178</v>
      </c>
      <c r="M1468" s="150">
        <v>7904.54</v>
      </c>
      <c r="N1468" s="154">
        <v>255082.54</v>
      </c>
      <c r="O1468" s="155">
        <v>0.06</v>
      </c>
    </row>
    <row r="1469" spans="1:15" x14ac:dyDescent="0.2">
      <c r="A1469" s="153" t="s">
        <v>32</v>
      </c>
      <c r="B1469" s="146" t="s">
        <v>32</v>
      </c>
      <c r="C1469" s="147">
        <v>0</v>
      </c>
      <c r="D1469" s="148">
        <v>0</v>
      </c>
      <c r="E1469" s="148">
        <v>0</v>
      </c>
      <c r="F1469" s="148">
        <v>0</v>
      </c>
      <c r="G1469" s="148">
        <v>0</v>
      </c>
      <c r="H1469" s="148">
        <v>0</v>
      </c>
      <c r="I1469" s="148">
        <v>0</v>
      </c>
      <c r="J1469" s="148">
        <v>0</v>
      </c>
      <c r="K1469" s="148">
        <v>0</v>
      </c>
      <c r="L1469" s="149">
        <v>0</v>
      </c>
      <c r="M1469" s="150">
        <v>0</v>
      </c>
      <c r="N1469" s="154">
        <v>0</v>
      </c>
      <c r="O1469" s="155">
        <v>0</v>
      </c>
    </row>
    <row r="1470" spans="1:15" x14ac:dyDescent="0.2">
      <c r="A1470" s="157" t="s">
        <v>40</v>
      </c>
      <c r="B1470" s="158"/>
      <c r="C1470" s="159">
        <v>77612</v>
      </c>
      <c r="D1470" s="160">
        <v>71.036999999999992</v>
      </c>
      <c r="E1470" s="160">
        <v>14822629.323000001</v>
      </c>
      <c r="F1470" s="160">
        <v>163839797.21499997</v>
      </c>
      <c r="G1470" s="160">
        <v>43.548739999999995</v>
      </c>
      <c r="H1470" s="160">
        <v>14637229.291619999</v>
      </c>
      <c r="I1470" s="160">
        <v>161286146.50209999</v>
      </c>
      <c r="J1470" s="160">
        <v>0</v>
      </c>
      <c r="K1470" s="161">
        <v>89686.731856951999</v>
      </c>
      <c r="L1470" s="162">
        <v>1553970.8</v>
      </c>
      <c r="M1470" s="162">
        <v>283694.84000000003</v>
      </c>
      <c r="N1470" s="163">
        <v>1837665.64</v>
      </c>
      <c r="O1470" s="164">
        <v>0.02</v>
      </c>
    </row>
    <row r="1471" spans="1:15" x14ac:dyDescent="0.2">
      <c r="A1471" s="165"/>
      <c r="B1471" s="165"/>
      <c r="C1471" s="166"/>
      <c r="D1471" s="166"/>
      <c r="E1471" s="166"/>
      <c r="F1471" s="166"/>
      <c r="G1471" s="166"/>
      <c r="H1471" s="166"/>
      <c r="I1471" s="166"/>
      <c r="J1471" s="166"/>
      <c r="K1471" s="166"/>
      <c r="L1471" s="167"/>
      <c r="M1471" s="167"/>
      <c r="N1471" s="167"/>
      <c r="O1471" s="168"/>
    </row>
    <row r="1472" spans="1:15" x14ac:dyDescent="0.2">
      <c r="A1472" s="157" t="s">
        <v>129</v>
      </c>
      <c r="B1472" s="158" t="s">
        <v>129</v>
      </c>
      <c r="C1472" s="159">
        <v>2772</v>
      </c>
      <c r="D1472" s="160">
        <v>0</v>
      </c>
      <c r="E1472" s="160">
        <v>92838.812968718295</v>
      </c>
      <c r="F1472" s="160">
        <v>1078111.1996871831</v>
      </c>
      <c r="G1472" s="160">
        <v>0</v>
      </c>
      <c r="H1472" s="160">
        <v>54999.107631241124</v>
      </c>
      <c r="I1472" s="160">
        <v>610287.69591241144</v>
      </c>
      <c r="J1472" s="160">
        <v>0</v>
      </c>
      <c r="K1472" s="161">
        <v>344.34661317730576</v>
      </c>
      <c r="L1472" s="162">
        <v>128278.44</v>
      </c>
      <c r="M1472" s="169">
        <v>1066.1600000000001</v>
      </c>
      <c r="N1472" s="163">
        <v>129344.6</v>
      </c>
      <c r="O1472" s="170"/>
    </row>
    <row r="1473" spans="1:15" x14ac:dyDescent="0.2">
      <c r="A1473" s="157" t="s">
        <v>41</v>
      </c>
      <c r="B1473" s="158" t="s">
        <v>41</v>
      </c>
      <c r="C1473" s="159">
        <v>0</v>
      </c>
      <c r="D1473" s="160">
        <v>0</v>
      </c>
      <c r="E1473" s="160">
        <v>0</v>
      </c>
      <c r="F1473" s="160">
        <v>0</v>
      </c>
      <c r="G1473" s="160">
        <v>0</v>
      </c>
      <c r="H1473" s="160">
        <v>0</v>
      </c>
      <c r="I1473" s="160">
        <v>0</v>
      </c>
      <c r="J1473" s="160">
        <v>0</v>
      </c>
      <c r="K1473" s="161">
        <v>0</v>
      </c>
      <c r="L1473" s="162">
        <v>0</v>
      </c>
      <c r="M1473" s="169">
        <v>0</v>
      </c>
      <c r="N1473" s="163">
        <v>0</v>
      </c>
      <c r="O1473" s="170"/>
    </row>
    <row r="1474" spans="1:15" x14ac:dyDescent="0.2">
      <c r="A1474" s="157" t="s">
        <v>126</v>
      </c>
      <c r="B1474" s="158" t="s">
        <v>127</v>
      </c>
      <c r="C1474" s="159">
        <v>0</v>
      </c>
      <c r="D1474" s="160">
        <v>0</v>
      </c>
      <c r="E1474" s="160">
        <v>0</v>
      </c>
      <c r="F1474" s="160">
        <v>0</v>
      </c>
      <c r="G1474" s="160">
        <v>0</v>
      </c>
      <c r="H1474" s="160">
        <v>0</v>
      </c>
      <c r="I1474" s="160">
        <v>0</v>
      </c>
      <c r="J1474" s="160">
        <v>0</v>
      </c>
      <c r="K1474" s="161">
        <v>0</v>
      </c>
      <c r="L1474" s="162">
        <v>0</v>
      </c>
      <c r="M1474" s="169">
        <v>0</v>
      </c>
      <c r="N1474" s="163">
        <v>0</v>
      </c>
      <c r="O1474" s="170"/>
    </row>
    <row r="1475" spans="1:15" x14ac:dyDescent="0.2">
      <c r="A1475" s="170"/>
      <c r="B1475" s="170"/>
      <c r="C1475" s="170"/>
      <c r="D1475" s="170"/>
      <c r="E1475" s="170"/>
      <c r="F1475" s="170"/>
      <c r="G1475" s="170"/>
      <c r="H1475" s="170"/>
      <c r="I1475" s="170"/>
      <c r="J1475" s="170"/>
      <c r="K1475" s="170"/>
      <c r="L1475" s="171"/>
      <c r="M1475" s="171"/>
      <c r="N1475" s="171"/>
      <c r="O1475" s="170"/>
    </row>
    <row r="1476" spans="1:15" x14ac:dyDescent="0.2">
      <c r="A1476" s="157" t="s">
        <v>42</v>
      </c>
      <c r="B1476" s="158"/>
      <c r="C1476" s="159">
        <v>80384</v>
      </c>
      <c r="D1476" s="160">
        <v>71.036999999999992</v>
      </c>
      <c r="E1476" s="160">
        <v>14915468.135968719</v>
      </c>
      <c r="F1476" s="160">
        <v>164917908.41468716</v>
      </c>
      <c r="G1476" s="160">
        <v>43.548739999999995</v>
      </c>
      <c r="H1476" s="160">
        <v>14692228.399251241</v>
      </c>
      <c r="I1476" s="160">
        <v>161896434.19801241</v>
      </c>
      <c r="J1476" s="160">
        <v>0</v>
      </c>
      <c r="K1476" s="161">
        <v>90031.078470129301</v>
      </c>
      <c r="L1476" s="162">
        <v>1682249.24</v>
      </c>
      <c r="M1476" s="169">
        <v>284761</v>
      </c>
      <c r="N1476" s="163">
        <v>1967010.24</v>
      </c>
      <c r="O1476" s="170"/>
    </row>
    <row r="1477" spans="1:15" x14ac:dyDescent="0.2">
      <c r="A1477" s="172"/>
      <c r="B1477" s="170"/>
      <c r="C1477" s="170"/>
      <c r="D1477" s="170"/>
      <c r="E1477" s="170"/>
      <c r="F1477" s="170"/>
      <c r="G1477" s="170"/>
      <c r="H1477" s="170"/>
      <c r="I1477" s="170"/>
      <c r="J1477" s="170"/>
      <c r="K1477" s="170"/>
      <c r="L1477" s="170"/>
      <c r="M1477" s="170"/>
      <c r="N1477" s="170"/>
      <c r="O1477" s="170"/>
    </row>
    <row r="1478" spans="1:15" x14ac:dyDescent="0.2">
      <c r="A1478" s="173" t="s">
        <v>85</v>
      </c>
      <c r="B1478" s="174" t="s">
        <v>84</v>
      </c>
      <c r="C1478" s="175">
        <v>3.6579300231254299</v>
      </c>
      <c r="D1478" s="176"/>
      <c r="E1478" s="170"/>
      <c r="F1478" s="170"/>
      <c r="G1478" s="170"/>
      <c r="H1478" s="170"/>
      <c r="I1478" s="170"/>
      <c r="J1478" s="170"/>
      <c r="K1478" s="170"/>
      <c r="L1478" s="170"/>
      <c r="M1478" s="170"/>
      <c r="N1478" s="170"/>
      <c r="O1478" s="170"/>
    </row>
    <row r="1479" spans="1:15" x14ac:dyDescent="0.2">
      <c r="A1479" s="177"/>
      <c r="B1479" s="178" t="s">
        <v>76</v>
      </c>
      <c r="C1479" s="179">
        <v>10.717059872862727</v>
      </c>
      <c r="D1479" s="176"/>
      <c r="E1479" s="170"/>
      <c r="F1479" s="170"/>
      <c r="G1479" s="170"/>
      <c r="H1479" s="170"/>
      <c r="I1479" s="170"/>
      <c r="J1479" s="170"/>
      <c r="K1479" s="170"/>
      <c r="L1479" s="170"/>
      <c r="M1479" s="170"/>
      <c r="N1479" s="170"/>
      <c r="O1479" s="170"/>
    </row>
    <row r="1480" spans="1:15" x14ac:dyDescent="0.2">
      <c r="A1480" s="180" t="s">
        <v>132</v>
      </c>
      <c r="B1480" s="170"/>
      <c r="C1480" s="170"/>
      <c r="D1480" s="170"/>
      <c r="E1480" s="170"/>
      <c r="F1480" s="170"/>
      <c r="G1480" s="170"/>
      <c r="H1480" s="170"/>
      <c r="I1480" s="170"/>
      <c r="J1480" s="170"/>
      <c r="K1480" s="170"/>
      <c r="L1480" s="170"/>
      <c r="M1480" s="170"/>
      <c r="N1480" s="170"/>
      <c r="O1480" s="170"/>
    </row>
    <row r="1481" spans="1:15" x14ac:dyDescent="0.2">
      <c r="A1481" s="373" t="s">
        <v>119</v>
      </c>
      <c r="B1481" s="374"/>
      <c r="C1481" s="397" t="s">
        <v>36</v>
      </c>
      <c r="D1481" s="398"/>
      <c r="E1481" s="398"/>
      <c r="F1481" s="398"/>
      <c r="G1481" s="398"/>
      <c r="H1481" s="398"/>
      <c r="I1481" s="398"/>
      <c r="J1481" s="398"/>
      <c r="K1481" s="373"/>
      <c r="L1481" s="399" t="s">
        <v>0</v>
      </c>
      <c r="M1481" s="400"/>
      <c r="N1481" s="400"/>
      <c r="O1481" s="400"/>
    </row>
    <row r="1482" spans="1:15" ht="51" x14ac:dyDescent="0.2">
      <c r="A1482" s="376" t="s">
        <v>37</v>
      </c>
      <c r="B1482" s="376" t="s">
        <v>1</v>
      </c>
      <c r="C1482" s="376" t="s">
        <v>38</v>
      </c>
      <c r="D1482" s="377" t="s">
        <v>98</v>
      </c>
      <c r="E1482" s="377" t="s">
        <v>91</v>
      </c>
      <c r="F1482" s="377" t="s">
        <v>92</v>
      </c>
      <c r="G1482" s="377" t="s">
        <v>93</v>
      </c>
      <c r="H1482" s="377" t="s">
        <v>94</v>
      </c>
      <c r="I1482" s="377" t="s">
        <v>95</v>
      </c>
      <c r="J1482" s="377" t="s">
        <v>96</v>
      </c>
      <c r="K1482" s="377" t="s">
        <v>43</v>
      </c>
      <c r="L1482" s="376" t="s">
        <v>5</v>
      </c>
      <c r="M1482" s="287" t="s">
        <v>6</v>
      </c>
      <c r="N1482" s="378" t="s">
        <v>7</v>
      </c>
      <c r="O1482" s="378" t="s">
        <v>82</v>
      </c>
    </row>
    <row r="1483" spans="1:15" x14ac:dyDescent="0.2">
      <c r="A1483" s="145" t="s">
        <v>20</v>
      </c>
      <c r="B1483" s="146" t="s">
        <v>21</v>
      </c>
      <c r="C1483" s="147">
        <v>2</v>
      </c>
      <c r="D1483" s="148">
        <v>0</v>
      </c>
      <c r="E1483" s="148">
        <v>468</v>
      </c>
      <c r="F1483" s="148">
        <v>5148</v>
      </c>
      <c r="G1483" s="148">
        <v>0</v>
      </c>
      <c r="H1483" s="148">
        <v>145.08000000000001</v>
      </c>
      <c r="I1483" s="148">
        <v>1595.8799999999999</v>
      </c>
      <c r="J1483" s="148">
        <v>0</v>
      </c>
      <c r="K1483" s="148">
        <v>0.80300172879960807</v>
      </c>
      <c r="L1483" s="149">
        <v>200</v>
      </c>
      <c r="M1483" s="150">
        <v>388.4</v>
      </c>
      <c r="N1483" s="151">
        <v>588.4</v>
      </c>
      <c r="O1483" s="152">
        <v>0.49</v>
      </c>
    </row>
    <row r="1484" spans="1:15" x14ac:dyDescent="0.2">
      <c r="A1484" s="153" t="s">
        <v>123</v>
      </c>
      <c r="B1484" s="146" t="s">
        <v>124</v>
      </c>
      <c r="C1484" s="147">
        <v>0</v>
      </c>
      <c r="D1484" s="148">
        <v>0</v>
      </c>
      <c r="E1484" s="148">
        <v>0</v>
      </c>
      <c r="F1484" s="148">
        <v>0</v>
      </c>
      <c r="G1484" s="148">
        <v>0</v>
      </c>
      <c r="H1484" s="148">
        <v>0</v>
      </c>
      <c r="I1484" s="148">
        <v>0</v>
      </c>
      <c r="J1484" s="148">
        <v>0</v>
      </c>
      <c r="K1484" s="148">
        <v>0</v>
      </c>
      <c r="L1484" s="149">
        <v>0</v>
      </c>
      <c r="M1484" s="150">
        <v>0</v>
      </c>
      <c r="N1484" s="154">
        <v>0</v>
      </c>
      <c r="O1484" s="155">
        <v>0</v>
      </c>
    </row>
    <row r="1485" spans="1:15" x14ac:dyDescent="0.2">
      <c r="A1485" s="153" t="s">
        <v>39</v>
      </c>
      <c r="B1485" s="146" t="s">
        <v>44</v>
      </c>
      <c r="C1485" s="147">
        <v>0</v>
      </c>
      <c r="D1485" s="148">
        <v>0</v>
      </c>
      <c r="E1485" s="148">
        <v>0</v>
      </c>
      <c r="F1485" s="148">
        <v>0</v>
      </c>
      <c r="G1485" s="148">
        <v>0</v>
      </c>
      <c r="H1485" s="148">
        <v>0</v>
      </c>
      <c r="I1485" s="148">
        <v>0</v>
      </c>
      <c r="J1485" s="148">
        <v>0</v>
      </c>
      <c r="K1485" s="148">
        <v>0</v>
      </c>
      <c r="L1485" s="149">
        <v>0</v>
      </c>
      <c r="M1485" s="150">
        <v>0</v>
      </c>
      <c r="N1485" s="154">
        <v>0</v>
      </c>
      <c r="O1485" s="155">
        <v>0</v>
      </c>
    </row>
    <row r="1486" spans="1:15" x14ac:dyDescent="0.2">
      <c r="A1486" s="153" t="s">
        <v>10</v>
      </c>
      <c r="B1486" s="146" t="s">
        <v>25</v>
      </c>
      <c r="C1486" s="147">
        <v>21.95</v>
      </c>
      <c r="D1486" s="148">
        <v>2.8709999999999999E-2</v>
      </c>
      <c r="E1486" s="148">
        <v>1012.9200000000001</v>
      </c>
      <c r="F1486" s="148">
        <v>15193.800000000001</v>
      </c>
      <c r="G1486" s="148">
        <v>2.2968000000000002E-2</v>
      </c>
      <c r="H1486" s="148">
        <v>810.33600000000001</v>
      </c>
      <c r="I1486" s="148">
        <v>12155.04</v>
      </c>
      <c r="J1486" s="148">
        <v>0</v>
      </c>
      <c r="K1486" s="148">
        <v>7.375428868194799</v>
      </c>
      <c r="L1486" s="149">
        <v>2310</v>
      </c>
      <c r="M1486" s="150">
        <v>2468.69</v>
      </c>
      <c r="N1486" s="154">
        <v>4778.6899999999996</v>
      </c>
      <c r="O1486" s="155">
        <v>0.56999999999999995</v>
      </c>
    </row>
    <row r="1487" spans="1:15" x14ac:dyDescent="0.2">
      <c r="A1487" s="153" t="s">
        <v>20</v>
      </c>
      <c r="B1487" s="146" t="s">
        <v>22</v>
      </c>
      <c r="C1487" s="147">
        <v>2</v>
      </c>
      <c r="D1487" s="148">
        <v>0</v>
      </c>
      <c r="E1487" s="148">
        <v>116</v>
      </c>
      <c r="F1487" s="148">
        <v>1160</v>
      </c>
      <c r="G1487" s="148">
        <v>0</v>
      </c>
      <c r="H1487" s="148">
        <v>69.599999999999994</v>
      </c>
      <c r="I1487" s="148">
        <v>696</v>
      </c>
      <c r="J1487" s="148">
        <v>0</v>
      </c>
      <c r="K1487" s="148">
        <v>0.35020753643414743</v>
      </c>
      <c r="L1487" s="149">
        <v>100</v>
      </c>
      <c r="M1487" s="150">
        <v>170</v>
      </c>
      <c r="N1487" s="154">
        <v>270</v>
      </c>
      <c r="O1487" s="155">
        <v>0.5</v>
      </c>
    </row>
    <row r="1488" spans="1:15" x14ac:dyDescent="0.2">
      <c r="A1488" s="153" t="s">
        <v>23</v>
      </c>
      <c r="B1488" s="146" t="s">
        <v>24</v>
      </c>
      <c r="C1488" s="147">
        <v>0</v>
      </c>
      <c r="D1488" s="148">
        <v>0</v>
      </c>
      <c r="E1488" s="148">
        <v>0</v>
      </c>
      <c r="F1488" s="148">
        <v>0</v>
      </c>
      <c r="G1488" s="148">
        <v>0</v>
      </c>
      <c r="H1488" s="148">
        <v>0</v>
      </c>
      <c r="I1488" s="148">
        <v>0</v>
      </c>
      <c r="J1488" s="148">
        <v>0</v>
      </c>
      <c r="K1488" s="148">
        <v>0</v>
      </c>
      <c r="L1488" s="149">
        <v>0</v>
      </c>
      <c r="M1488" s="150">
        <v>0</v>
      </c>
      <c r="N1488" s="154">
        <v>0</v>
      </c>
      <c r="O1488" s="155">
        <v>0</v>
      </c>
    </row>
    <row r="1489" spans="1:15" x14ac:dyDescent="0.2">
      <c r="A1489" s="153" t="s">
        <v>10</v>
      </c>
      <c r="B1489" s="146" t="s">
        <v>26</v>
      </c>
      <c r="C1489" s="147">
        <v>0</v>
      </c>
      <c r="D1489" s="148">
        <v>0</v>
      </c>
      <c r="E1489" s="148">
        <v>0</v>
      </c>
      <c r="F1489" s="148">
        <v>0</v>
      </c>
      <c r="G1489" s="148">
        <v>0</v>
      </c>
      <c r="H1489" s="148">
        <v>0</v>
      </c>
      <c r="I1489" s="148">
        <v>0</v>
      </c>
      <c r="J1489" s="148">
        <v>0</v>
      </c>
      <c r="K1489" s="148">
        <v>0</v>
      </c>
      <c r="L1489" s="149">
        <v>0</v>
      </c>
      <c r="M1489" s="150">
        <v>0</v>
      </c>
      <c r="N1489" s="154">
        <v>0</v>
      </c>
      <c r="O1489" s="155">
        <v>0</v>
      </c>
    </row>
    <row r="1490" spans="1:15" x14ac:dyDescent="0.2">
      <c r="A1490" s="153" t="s">
        <v>14</v>
      </c>
      <c r="B1490" s="146" t="s">
        <v>28</v>
      </c>
      <c r="C1490" s="147">
        <v>96</v>
      </c>
      <c r="D1490" s="148">
        <v>0.14699999999999999</v>
      </c>
      <c r="E1490" s="148">
        <v>2667</v>
      </c>
      <c r="F1490" s="148">
        <v>40005</v>
      </c>
      <c r="G1490" s="148">
        <v>7.9380000000000006E-2</v>
      </c>
      <c r="H1490" s="148">
        <v>1440.18</v>
      </c>
      <c r="I1490" s="148">
        <v>21602.7</v>
      </c>
      <c r="J1490" s="148">
        <v>0</v>
      </c>
      <c r="K1490" s="148">
        <v>10.869868315123503</v>
      </c>
      <c r="L1490" s="149">
        <v>477.27</v>
      </c>
      <c r="M1490" s="150">
        <v>4656.8999999999996</v>
      </c>
      <c r="N1490" s="154">
        <v>5134.17</v>
      </c>
      <c r="O1490" s="155">
        <v>0.34</v>
      </c>
    </row>
    <row r="1491" spans="1:15" x14ac:dyDescent="0.2">
      <c r="A1491" s="153" t="s">
        <v>29</v>
      </c>
      <c r="B1491" s="146" t="s">
        <v>30</v>
      </c>
      <c r="C1491" s="147">
        <v>0</v>
      </c>
      <c r="D1491" s="148">
        <v>0</v>
      </c>
      <c r="E1491" s="148">
        <v>0</v>
      </c>
      <c r="F1491" s="148">
        <v>0</v>
      </c>
      <c r="G1491" s="148">
        <v>0</v>
      </c>
      <c r="H1491" s="148">
        <v>0</v>
      </c>
      <c r="I1491" s="148">
        <v>0</v>
      </c>
      <c r="J1491" s="148">
        <v>0</v>
      </c>
      <c r="K1491" s="148">
        <v>0</v>
      </c>
      <c r="L1491" s="149">
        <v>0</v>
      </c>
      <c r="M1491" s="150">
        <v>0</v>
      </c>
      <c r="N1491" s="154">
        <v>0</v>
      </c>
      <c r="O1491" s="155">
        <v>0</v>
      </c>
    </row>
    <row r="1492" spans="1:15" x14ac:dyDescent="0.2">
      <c r="A1492" s="153" t="s">
        <v>18</v>
      </c>
      <c r="B1492" s="146" t="s">
        <v>31</v>
      </c>
      <c r="C1492" s="147">
        <v>20</v>
      </c>
      <c r="D1492" s="148">
        <v>1.002</v>
      </c>
      <c r="E1492" s="148">
        <v>6538.52</v>
      </c>
      <c r="F1492" s="148">
        <v>45415.28</v>
      </c>
      <c r="G1492" s="148">
        <v>0.70139999999999991</v>
      </c>
      <c r="H1492" s="148">
        <v>4576.9639999999999</v>
      </c>
      <c r="I1492" s="148">
        <v>31790.695999999996</v>
      </c>
      <c r="J1492" s="148">
        <v>0</v>
      </c>
      <c r="K1492" s="148">
        <v>17.244995832697512</v>
      </c>
      <c r="L1492" s="149">
        <v>2000</v>
      </c>
      <c r="M1492" s="150">
        <v>10444.91</v>
      </c>
      <c r="N1492" s="154">
        <v>12444.91</v>
      </c>
      <c r="O1492" s="155">
        <v>0.49</v>
      </c>
    </row>
    <row r="1493" spans="1:15" x14ac:dyDescent="0.2">
      <c r="A1493" s="153" t="s">
        <v>10</v>
      </c>
      <c r="B1493" s="146" t="s">
        <v>27</v>
      </c>
      <c r="C1493" s="147">
        <v>21764.92</v>
      </c>
      <c r="D1493" s="148">
        <v>3.1707800000000002</v>
      </c>
      <c r="E1493" s="148">
        <v>12072.948</v>
      </c>
      <c r="F1493" s="148">
        <v>237296.96000000005</v>
      </c>
      <c r="G1493" s="148">
        <v>0.88781840000000012</v>
      </c>
      <c r="H1493" s="148">
        <v>3380.4254400000004</v>
      </c>
      <c r="I1493" s="148">
        <v>66443.14880000001</v>
      </c>
      <c r="J1493" s="148">
        <v>0</v>
      </c>
      <c r="K1493" s="148">
        <v>37.489651866419806</v>
      </c>
      <c r="L1493" s="149">
        <v>15832.67</v>
      </c>
      <c r="M1493" s="150">
        <v>10719.52</v>
      </c>
      <c r="N1493" s="154">
        <v>26552.19</v>
      </c>
      <c r="O1493" s="155">
        <v>0.64</v>
      </c>
    </row>
    <row r="1494" spans="1:15" x14ac:dyDescent="0.2">
      <c r="A1494" s="153" t="s">
        <v>33</v>
      </c>
      <c r="B1494" s="146" t="s">
        <v>34</v>
      </c>
      <c r="C1494" s="147">
        <v>1</v>
      </c>
      <c r="D1494" s="148">
        <v>0.26700000000000002</v>
      </c>
      <c r="E1494" s="148">
        <v>165</v>
      </c>
      <c r="F1494" s="148">
        <v>1650</v>
      </c>
      <c r="G1494" s="148">
        <v>0.16020000000000001</v>
      </c>
      <c r="H1494" s="148">
        <v>99</v>
      </c>
      <c r="I1494" s="148">
        <v>990</v>
      </c>
      <c r="J1494" s="148">
        <v>0</v>
      </c>
      <c r="K1494" s="148">
        <v>0.52964333621336646</v>
      </c>
      <c r="L1494" s="149">
        <v>100</v>
      </c>
      <c r="M1494" s="150">
        <v>282.14</v>
      </c>
      <c r="N1494" s="154">
        <v>382.14</v>
      </c>
      <c r="O1494" s="155">
        <v>0.5</v>
      </c>
    </row>
    <row r="1495" spans="1:15" x14ac:dyDescent="0.2">
      <c r="A1495" s="153" t="s">
        <v>123</v>
      </c>
      <c r="B1495" s="146" t="s">
        <v>125</v>
      </c>
      <c r="C1495" s="147">
        <v>0</v>
      </c>
      <c r="D1495" s="148">
        <v>0</v>
      </c>
      <c r="E1495" s="148">
        <v>0</v>
      </c>
      <c r="F1495" s="148">
        <v>0</v>
      </c>
      <c r="G1495" s="148">
        <v>0</v>
      </c>
      <c r="H1495" s="148">
        <v>0</v>
      </c>
      <c r="I1495" s="148">
        <v>0</v>
      </c>
      <c r="J1495" s="148">
        <v>0</v>
      </c>
      <c r="K1495" s="148">
        <v>0</v>
      </c>
      <c r="L1495" s="149">
        <v>0</v>
      </c>
      <c r="M1495" s="150">
        <v>0</v>
      </c>
      <c r="N1495" s="154">
        <v>0</v>
      </c>
      <c r="O1495" s="155">
        <v>0</v>
      </c>
    </row>
    <row r="1496" spans="1:15" x14ac:dyDescent="0.2">
      <c r="A1496" s="153" t="s">
        <v>39</v>
      </c>
      <c r="B1496" s="146" t="s">
        <v>88</v>
      </c>
      <c r="C1496" s="147">
        <v>0</v>
      </c>
      <c r="D1496" s="148">
        <v>0</v>
      </c>
      <c r="E1496" s="148">
        <v>0</v>
      </c>
      <c r="F1496" s="148">
        <v>0</v>
      </c>
      <c r="G1496" s="148">
        <v>0</v>
      </c>
      <c r="H1496" s="148">
        <v>0</v>
      </c>
      <c r="I1496" s="148">
        <v>0</v>
      </c>
      <c r="J1496" s="148">
        <v>0</v>
      </c>
      <c r="K1496" s="148">
        <v>0</v>
      </c>
      <c r="L1496" s="149">
        <v>0</v>
      </c>
      <c r="M1496" s="150">
        <v>0</v>
      </c>
      <c r="N1496" s="154">
        <v>0</v>
      </c>
      <c r="O1496" s="155">
        <v>0</v>
      </c>
    </row>
    <row r="1497" spans="1:15" x14ac:dyDescent="0.2">
      <c r="A1497" s="153" t="s">
        <v>8</v>
      </c>
      <c r="B1497" s="146" t="s">
        <v>9</v>
      </c>
      <c r="C1497" s="147">
        <v>0</v>
      </c>
      <c r="D1497" s="148">
        <v>0</v>
      </c>
      <c r="E1497" s="148">
        <v>0</v>
      </c>
      <c r="F1497" s="148">
        <v>0</v>
      </c>
      <c r="G1497" s="148">
        <v>0</v>
      </c>
      <c r="H1497" s="148">
        <v>0</v>
      </c>
      <c r="I1497" s="148">
        <v>0</v>
      </c>
      <c r="J1497" s="148">
        <v>0</v>
      </c>
      <c r="K1497" s="148">
        <v>0</v>
      </c>
      <c r="L1497" s="149">
        <v>0</v>
      </c>
      <c r="M1497" s="150">
        <v>0</v>
      </c>
      <c r="N1497" s="154">
        <v>0</v>
      </c>
      <c r="O1497" s="155">
        <v>0</v>
      </c>
    </row>
    <row r="1498" spans="1:15" x14ac:dyDescent="0.2">
      <c r="A1498" s="153" t="s">
        <v>10</v>
      </c>
      <c r="B1498" s="146" t="s">
        <v>11</v>
      </c>
      <c r="C1498" s="147">
        <v>12.475</v>
      </c>
      <c r="D1498" s="148">
        <v>0.67907499999999998</v>
      </c>
      <c r="E1498" s="148">
        <v>3103.75</v>
      </c>
      <c r="F1498" s="148">
        <v>46556.25</v>
      </c>
      <c r="G1498" s="148">
        <v>0.57721374999999997</v>
      </c>
      <c r="H1498" s="148">
        <v>2638.1875</v>
      </c>
      <c r="I1498" s="148">
        <v>39572.8125</v>
      </c>
      <c r="J1498" s="148">
        <v>0</v>
      </c>
      <c r="K1498" s="148">
        <v>24.395350018835074</v>
      </c>
      <c r="L1498" s="149">
        <v>4940</v>
      </c>
      <c r="M1498" s="150">
        <v>1494.11</v>
      </c>
      <c r="N1498" s="154">
        <v>6434.11</v>
      </c>
      <c r="O1498" s="155">
        <v>0.24</v>
      </c>
    </row>
    <row r="1499" spans="1:15" x14ac:dyDescent="0.2">
      <c r="A1499" s="153" t="s">
        <v>10</v>
      </c>
      <c r="B1499" s="146" t="s">
        <v>12</v>
      </c>
      <c r="C1499" s="147">
        <v>0</v>
      </c>
      <c r="D1499" s="148">
        <v>0</v>
      </c>
      <c r="E1499" s="148">
        <v>0</v>
      </c>
      <c r="F1499" s="148">
        <v>0</v>
      </c>
      <c r="G1499" s="148">
        <v>0</v>
      </c>
      <c r="H1499" s="148">
        <v>0</v>
      </c>
      <c r="I1499" s="148">
        <v>0</v>
      </c>
      <c r="J1499" s="148">
        <v>0</v>
      </c>
      <c r="K1499" s="148">
        <v>0</v>
      </c>
      <c r="L1499" s="149">
        <v>0</v>
      </c>
      <c r="M1499" s="150">
        <v>0</v>
      </c>
      <c r="N1499" s="154">
        <v>0</v>
      </c>
      <c r="O1499" s="155">
        <v>0</v>
      </c>
    </row>
    <row r="1500" spans="1:15" x14ac:dyDescent="0.2">
      <c r="A1500" s="153" t="s">
        <v>14</v>
      </c>
      <c r="B1500" s="146" t="s">
        <v>15</v>
      </c>
      <c r="C1500" s="147">
        <v>1</v>
      </c>
      <c r="D1500" s="148">
        <v>9.4</v>
      </c>
      <c r="E1500" s="148">
        <v>78501.960000000006</v>
      </c>
      <c r="F1500" s="148">
        <v>942023.52</v>
      </c>
      <c r="G1500" s="148">
        <v>7.5200000000000005</v>
      </c>
      <c r="H1500" s="148">
        <v>62801.568000000007</v>
      </c>
      <c r="I1500" s="148">
        <v>753618.81600000011</v>
      </c>
      <c r="J1500" s="148">
        <v>0</v>
      </c>
      <c r="K1500" s="148">
        <v>417.64341777683683</v>
      </c>
      <c r="L1500" s="149">
        <v>11622</v>
      </c>
      <c r="M1500" s="150">
        <v>15213.9</v>
      </c>
      <c r="N1500" s="154">
        <v>26835.9</v>
      </c>
      <c r="O1500" s="155">
        <v>0.05</v>
      </c>
    </row>
    <row r="1501" spans="1:15" x14ac:dyDescent="0.2">
      <c r="A1501" s="153" t="s">
        <v>8</v>
      </c>
      <c r="B1501" s="146" t="s">
        <v>16</v>
      </c>
      <c r="C1501" s="147">
        <v>0</v>
      </c>
      <c r="D1501" s="148">
        <v>0</v>
      </c>
      <c r="E1501" s="148">
        <v>0</v>
      </c>
      <c r="F1501" s="148">
        <v>0</v>
      </c>
      <c r="G1501" s="148">
        <v>0</v>
      </c>
      <c r="H1501" s="148">
        <v>0</v>
      </c>
      <c r="I1501" s="148">
        <v>0</v>
      </c>
      <c r="J1501" s="148">
        <v>0</v>
      </c>
      <c r="K1501" s="148">
        <v>0</v>
      </c>
      <c r="L1501" s="149">
        <v>0</v>
      </c>
      <c r="M1501" s="150">
        <v>0</v>
      </c>
      <c r="N1501" s="154">
        <v>0</v>
      </c>
      <c r="O1501" s="155">
        <v>0</v>
      </c>
    </row>
    <row r="1502" spans="1:15" x14ac:dyDescent="0.2">
      <c r="A1502" s="153" t="s">
        <v>8</v>
      </c>
      <c r="B1502" s="146" t="s">
        <v>87</v>
      </c>
      <c r="C1502" s="147">
        <v>0</v>
      </c>
      <c r="D1502" s="148">
        <v>0</v>
      </c>
      <c r="E1502" s="148">
        <v>0</v>
      </c>
      <c r="F1502" s="148">
        <v>0</v>
      </c>
      <c r="G1502" s="148">
        <v>0</v>
      </c>
      <c r="H1502" s="148">
        <v>0</v>
      </c>
      <c r="I1502" s="148">
        <v>0</v>
      </c>
      <c r="J1502" s="148">
        <v>0</v>
      </c>
      <c r="K1502" s="148">
        <v>0</v>
      </c>
      <c r="L1502" s="149">
        <v>0</v>
      </c>
      <c r="M1502" s="150">
        <v>0</v>
      </c>
      <c r="N1502" s="154">
        <v>0</v>
      </c>
      <c r="O1502" s="155">
        <v>0</v>
      </c>
    </row>
    <row r="1503" spans="1:15" x14ac:dyDescent="0.2">
      <c r="A1503" s="153" t="s">
        <v>8</v>
      </c>
      <c r="B1503" s="146" t="s">
        <v>17</v>
      </c>
      <c r="C1503" s="147">
        <v>0</v>
      </c>
      <c r="D1503" s="148">
        <v>0</v>
      </c>
      <c r="E1503" s="148">
        <v>0</v>
      </c>
      <c r="F1503" s="148">
        <v>0</v>
      </c>
      <c r="G1503" s="148">
        <v>0</v>
      </c>
      <c r="H1503" s="148">
        <v>0</v>
      </c>
      <c r="I1503" s="148">
        <v>0</v>
      </c>
      <c r="J1503" s="148">
        <v>0</v>
      </c>
      <c r="K1503" s="148">
        <v>0</v>
      </c>
      <c r="L1503" s="149">
        <v>0</v>
      </c>
      <c r="M1503" s="150">
        <v>0</v>
      </c>
      <c r="N1503" s="154">
        <v>0</v>
      </c>
      <c r="O1503" s="155">
        <v>0</v>
      </c>
    </row>
    <row r="1504" spans="1:15" x14ac:dyDescent="0.2">
      <c r="A1504" s="153" t="s">
        <v>18</v>
      </c>
      <c r="B1504" s="146" t="s">
        <v>19</v>
      </c>
      <c r="C1504" s="147">
        <v>2</v>
      </c>
      <c r="D1504" s="148">
        <v>0.182</v>
      </c>
      <c r="E1504" s="148">
        <v>1772</v>
      </c>
      <c r="F1504" s="148">
        <v>21264</v>
      </c>
      <c r="G1504" s="148">
        <v>0.10919999999999999</v>
      </c>
      <c r="H1504" s="148">
        <v>1063.2</v>
      </c>
      <c r="I1504" s="148">
        <v>12758.4</v>
      </c>
      <c r="J1504" s="148">
        <v>0</v>
      </c>
      <c r="K1504" s="148">
        <v>6.7263387481675707</v>
      </c>
      <c r="L1504" s="149">
        <v>500</v>
      </c>
      <c r="M1504" s="150">
        <v>220.16</v>
      </c>
      <c r="N1504" s="154">
        <v>720.16</v>
      </c>
      <c r="O1504" s="155">
        <v>0.08</v>
      </c>
    </row>
    <row r="1505" spans="1:15" x14ac:dyDescent="0.2">
      <c r="A1505" s="153" t="s">
        <v>10</v>
      </c>
      <c r="B1505" s="146" t="s">
        <v>13</v>
      </c>
      <c r="C1505" s="147">
        <v>0</v>
      </c>
      <c r="D1505" s="148">
        <v>0</v>
      </c>
      <c r="E1505" s="148">
        <v>0</v>
      </c>
      <c r="F1505" s="148">
        <v>0</v>
      </c>
      <c r="G1505" s="148">
        <v>0</v>
      </c>
      <c r="H1505" s="148">
        <v>0</v>
      </c>
      <c r="I1505" s="148">
        <v>0</v>
      </c>
      <c r="J1505" s="148">
        <v>0</v>
      </c>
      <c r="K1505" s="148">
        <v>0</v>
      </c>
      <c r="L1505" s="149">
        <v>0</v>
      </c>
      <c r="M1505" s="150">
        <v>0</v>
      </c>
      <c r="N1505" s="154">
        <v>0</v>
      </c>
      <c r="O1505" s="155">
        <v>0</v>
      </c>
    </row>
    <row r="1506" spans="1:15" x14ac:dyDescent="0.2">
      <c r="A1506" s="153" t="s">
        <v>33</v>
      </c>
      <c r="B1506" s="146" t="s">
        <v>136</v>
      </c>
      <c r="C1506" s="147">
        <v>0</v>
      </c>
      <c r="D1506" s="148">
        <v>0</v>
      </c>
      <c r="E1506" s="148">
        <v>0</v>
      </c>
      <c r="F1506" s="148">
        <v>0</v>
      </c>
      <c r="G1506" s="148">
        <v>0</v>
      </c>
      <c r="H1506" s="148">
        <v>0</v>
      </c>
      <c r="I1506" s="148">
        <v>0</v>
      </c>
      <c r="J1506" s="148">
        <v>0</v>
      </c>
      <c r="K1506" s="148">
        <v>0</v>
      </c>
      <c r="L1506" s="149">
        <v>0</v>
      </c>
      <c r="M1506" s="150">
        <v>0</v>
      </c>
      <c r="N1506" s="154">
        <v>0</v>
      </c>
      <c r="O1506" s="155">
        <v>0</v>
      </c>
    </row>
    <row r="1507" spans="1:15" x14ac:dyDescent="0.2">
      <c r="A1507" s="156" t="s">
        <v>130</v>
      </c>
      <c r="B1507" s="146" t="s">
        <v>130</v>
      </c>
      <c r="C1507" s="147">
        <v>0</v>
      </c>
      <c r="D1507" s="148">
        <v>0</v>
      </c>
      <c r="E1507" s="148">
        <v>0</v>
      </c>
      <c r="F1507" s="148">
        <v>0</v>
      </c>
      <c r="G1507" s="148">
        <v>0</v>
      </c>
      <c r="H1507" s="148">
        <v>0</v>
      </c>
      <c r="I1507" s="148">
        <v>0</v>
      </c>
      <c r="J1507" s="148">
        <v>0</v>
      </c>
      <c r="K1507" s="148">
        <v>0</v>
      </c>
      <c r="L1507" s="149">
        <v>0</v>
      </c>
      <c r="M1507" s="150">
        <v>0</v>
      </c>
      <c r="N1507" s="154">
        <v>0</v>
      </c>
      <c r="O1507" s="155">
        <v>0</v>
      </c>
    </row>
    <row r="1508" spans="1:15" x14ac:dyDescent="0.2">
      <c r="A1508" s="156" t="s">
        <v>131</v>
      </c>
      <c r="B1508" s="146" t="s">
        <v>131</v>
      </c>
      <c r="C1508" s="147">
        <v>0</v>
      </c>
      <c r="D1508" s="148">
        <v>0</v>
      </c>
      <c r="E1508" s="148">
        <v>0</v>
      </c>
      <c r="F1508" s="148">
        <v>0</v>
      </c>
      <c r="G1508" s="148">
        <v>0</v>
      </c>
      <c r="H1508" s="148">
        <v>0</v>
      </c>
      <c r="I1508" s="148">
        <v>0</v>
      </c>
      <c r="J1508" s="148">
        <v>0</v>
      </c>
      <c r="K1508" s="148">
        <v>0</v>
      </c>
      <c r="L1508" s="149">
        <v>0</v>
      </c>
      <c r="M1508" s="150">
        <v>0</v>
      </c>
      <c r="N1508" s="154">
        <v>0</v>
      </c>
      <c r="O1508" s="155">
        <v>0</v>
      </c>
    </row>
    <row r="1509" spans="1:15" x14ac:dyDescent="0.2">
      <c r="A1509" s="153" t="s">
        <v>32</v>
      </c>
      <c r="B1509" s="146" t="s">
        <v>32</v>
      </c>
      <c r="C1509" s="147">
        <v>0</v>
      </c>
      <c r="D1509" s="148">
        <v>0</v>
      </c>
      <c r="E1509" s="148">
        <v>0</v>
      </c>
      <c r="F1509" s="148">
        <v>0</v>
      </c>
      <c r="G1509" s="148">
        <v>0</v>
      </c>
      <c r="H1509" s="148">
        <v>0</v>
      </c>
      <c r="I1509" s="148">
        <v>0</v>
      </c>
      <c r="J1509" s="148">
        <v>0</v>
      </c>
      <c r="K1509" s="148">
        <v>0</v>
      </c>
      <c r="L1509" s="149">
        <v>0</v>
      </c>
      <c r="M1509" s="150">
        <v>0</v>
      </c>
      <c r="N1509" s="154">
        <v>0</v>
      </c>
      <c r="O1509" s="155">
        <v>0</v>
      </c>
    </row>
    <row r="1510" spans="1:15" x14ac:dyDescent="0.2">
      <c r="A1510" s="157" t="s">
        <v>40</v>
      </c>
      <c r="B1510" s="158"/>
      <c r="C1510" s="159">
        <v>21923.344999999998</v>
      </c>
      <c r="D1510" s="160">
        <v>14.876565000000001</v>
      </c>
      <c r="E1510" s="160">
        <v>106418.098</v>
      </c>
      <c r="F1510" s="160">
        <v>1355712.81</v>
      </c>
      <c r="G1510" s="160">
        <v>10.05818015</v>
      </c>
      <c r="H1510" s="160">
        <v>77024.540940000006</v>
      </c>
      <c r="I1510" s="160">
        <v>941223.49330000009</v>
      </c>
      <c r="J1510" s="160">
        <v>0</v>
      </c>
      <c r="K1510" s="161">
        <v>523.42790402772221</v>
      </c>
      <c r="L1510" s="162">
        <v>38081.94</v>
      </c>
      <c r="M1510" s="162">
        <v>46058.73</v>
      </c>
      <c r="N1510" s="163">
        <v>84140.67</v>
      </c>
      <c r="O1510" s="164">
        <v>0.12</v>
      </c>
    </row>
    <row r="1511" spans="1:15" x14ac:dyDescent="0.2">
      <c r="A1511" s="165"/>
      <c r="B1511" s="165"/>
      <c r="C1511" s="166"/>
      <c r="D1511" s="166"/>
      <c r="E1511" s="166"/>
      <c r="F1511" s="166"/>
      <c r="G1511" s="166"/>
      <c r="H1511" s="166"/>
      <c r="I1511" s="166"/>
      <c r="J1511" s="166"/>
      <c r="K1511" s="166"/>
      <c r="L1511" s="167"/>
      <c r="M1511" s="167"/>
      <c r="N1511" s="167"/>
      <c r="O1511" s="168"/>
    </row>
    <row r="1512" spans="1:15" x14ac:dyDescent="0.2">
      <c r="A1512" s="157" t="s">
        <v>129</v>
      </c>
      <c r="B1512" s="158" t="s">
        <v>129</v>
      </c>
      <c r="C1512" s="159">
        <v>0</v>
      </c>
      <c r="D1512" s="160">
        <v>0</v>
      </c>
      <c r="E1512" s="160">
        <v>0</v>
      </c>
      <c r="F1512" s="160">
        <v>0</v>
      </c>
      <c r="G1512" s="160">
        <v>0</v>
      </c>
      <c r="H1512" s="160">
        <v>0</v>
      </c>
      <c r="I1512" s="160">
        <v>0</v>
      </c>
      <c r="J1512" s="160">
        <v>0</v>
      </c>
      <c r="K1512" s="161">
        <v>0</v>
      </c>
      <c r="L1512" s="162">
        <v>0</v>
      </c>
      <c r="M1512" s="169">
        <v>0</v>
      </c>
      <c r="N1512" s="163">
        <v>0</v>
      </c>
      <c r="O1512" s="170"/>
    </row>
    <row r="1513" spans="1:15" x14ac:dyDescent="0.2">
      <c r="A1513" s="157" t="s">
        <v>41</v>
      </c>
      <c r="B1513" s="158" t="s">
        <v>41</v>
      </c>
      <c r="C1513" s="159">
        <v>0</v>
      </c>
      <c r="D1513" s="160">
        <v>0</v>
      </c>
      <c r="E1513" s="160">
        <v>0</v>
      </c>
      <c r="F1513" s="160">
        <v>0</v>
      </c>
      <c r="G1513" s="160">
        <v>0</v>
      </c>
      <c r="H1513" s="160">
        <v>0</v>
      </c>
      <c r="I1513" s="160">
        <v>0</v>
      </c>
      <c r="J1513" s="160">
        <v>0</v>
      </c>
      <c r="K1513" s="161">
        <v>0</v>
      </c>
      <c r="L1513" s="162">
        <v>0</v>
      </c>
      <c r="M1513" s="169">
        <v>0</v>
      </c>
      <c r="N1513" s="163">
        <v>0</v>
      </c>
      <c r="O1513" s="170"/>
    </row>
    <row r="1514" spans="1:15" x14ac:dyDescent="0.2">
      <c r="A1514" s="157" t="s">
        <v>126</v>
      </c>
      <c r="B1514" s="158" t="s">
        <v>127</v>
      </c>
      <c r="C1514" s="159">
        <v>0</v>
      </c>
      <c r="D1514" s="160">
        <v>0</v>
      </c>
      <c r="E1514" s="160">
        <v>0</v>
      </c>
      <c r="F1514" s="160">
        <v>0</v>
      </c>
      <c r="G1514" s="160">
        <v>0</v>
      </c>
      <c r="H1514" s="160">
        <v>0</v>
      </c>
      <c r="I1514" s="160">
        <v>0</v>
      </c>
      <c r="J1514" s="160">
        <v>0</v>
      </c>
      <c r="K1514" s="161">
        <v>0</v>
      </c>
      <c r="L1514" s="162">
        <v>0</v>
      </c>
      <c r="M1514" s="169">
        <v>0</v>
      </c>
      <c r="N1514" s="163">
        <v>0</v>
      </c>
      <c r="O1514" s="170"/>
    </row>
    <row r="1515" spans="1:15" x14ac:dyDescent="0.2">
      <c r="A1515" s="170"/>
      <c r="B1515" s="170"/>
      <c r="C1515" s="170"/>
      <c r="D1515" s="170"/>
      <c r="E1515" s="170"/>
      <c r="F1515" s="170"/>
      <c r="G1515" s="170"/>
      <c r="H1515" s="170"/>
      <c r="I1515" s="170"/>
      <c r="J1515" s="170"/>
      <c r="K1515" s="170"/>
      <c r="L1515" s="171"/>
      <c r="M1515" s="171"/>
      <c r="N1515" s="171"/>
      <c r="O1515" s="170"/>
    </row>
    <row r="1516" spans="1:15" x14ac:dyDescent="0.2">
      <c r="A1516" s="157" t="s">
        <v>42</v>
      </c>
      <c r="B1516" s="158"/>
      <c r="C1516" s="159">
        <v>21923.344999999998</v>
      </c>
      <c r="D1516" s="160">
        <v>14.876565000000001</v>
      </c>
      <c r="E1516" s="160">
        <v>106418.098</v>
      </c>
      <c r="F1516" s="160">
        <v>1355712.81</v>
      </c>
      <c r="G1516" s="160">
        <v>10.05818015</v>
      </c>
      <c r="H1516" s="160">
        <v>77024.540940000006</v>
      </c>
      <c r="I1516" s="160">
        <v>941223.49330000009</v>
      </c>
      <c r="J1516" s="160">
        <v>0</v>
      </c>
      <c r="K1516" s="161">
        <v>523.42790402772221</v>
      </c>
      <c r="L1516" s="162">
        <v>38081.94</v>
      </c>
      <c r="M1516" s="169">
        <v>46058.73</v>
      </c>
      <c r="N1516" s="163">
        <v>84140.67</v>
      </c>
      <c r="O1516" s="170"/>
    </row>
    <row r="1517" spans="1:15" x14ac:dyDescent="0.2">
      <c r="A1517" s="172"/>
      <c r="B1517" s="170"/>
      <c r="C1517" s="170"/>
      <c r="D1517" s="170"/>
      <c r="E1517" s="170"/>
      <c r="F1517" s="170"/>
      <c r="G1517" s="170"/>
      <c r="H1517" s="170"/>
      <c r="I1517" s="170"/>
      <c r="J1517" s="170"/>
      <c r="K1517" s="170"/>
      <c r="L1517" s="170"/>
      <c r="M1517" s="170"/>
      <c r="N1517" s="170"/>
      <c r="O1517" s="170"/>
    </row>
    <row r="1518" spans="1:15" x14ac:dyDescent="0.2">
      <c r="A1518" s="173" t="s">
        <v>85</v>
      </c>
      <c r="B1518" s="174" t="s">
        <v>84</v>
      </c>
      <c r="C1518" s="175">
        <v>0.92644651679995937</v>
      </c>
      <c r="D1518" s="176"/>
      <c r="E1518" s="170"/>
      <c r="F1518" s="170"/>
      <c r="G1518" s="170"/>
      <c r="H1518" s="170"/>
      <c r="I1518" s="170"/>
      <c r="J1518" s="170"/>
      <c r="K1518" s="170"/>
      <c r="L1518" s="170"/>
      <c r="M1518" s="170"/>
      <c r="N1518" s="170"/>
      <c r="O1518" s="170"/>
    </row>
    <row r="1519" spans="1:15" x14ac:dyDescent="0.2">
      <c r="A1519" s="177"/>
      <c r="B1519" s="178" t="s">
        <v>76</v>
      </c>
      <c r="C1519" s="179">
        <v>1.3960866015088145</v>
      </c>
      <c r="D1519" s="176"/>
      <c r="E1519" s="170"/>
      <c r="F1519" s="170"/>
      <c r="G1519" s="170"/>
      <c r="H1519" s="170"/>
      <c r="I1519" s="170"/>
      <c r="J1519" s="170"/>
      <c r="K1519" s="170"/>
      <c r="L1519" s="170"/>
      <c r="M1519" s="170"/>
      <c r="N1519" s="170"/>
      <c r="O1519" s="170"/>
    </row>
    <row r="1520" spans="1:15" x14ac:dyDescent="0.2">
      <c r="A1520" s="180" t="s">
        <v>132</v>
      </c>
      <c r="B1520" s="170"/>
      <c r="C1520" s="170"/>
      <c r="D1520" s="170"/>
      <c r="E1520" s="170"/>
      <c r="F1520" s="170"/>
      <c r="G1520" s="170"/>
      <c r="H1520" s="170"/>
      <c r="I1520" s="170"/>
      <c r="J1520" s="170"/>
      <c r="K1520" s="170"/>
      <c r="L1520" s="170"/>
      <c r="M1520" s="170"/>
      <c r="N1520" s="170"/>
      <c r="O1520" s="170"/>
    </row>
    <row r="1521" spans="1:15" x14ac:dyDescent="0.2">
      <c r="A1521" s="375" t="s">
        <v>56</v>
      </c>
      <c r="B1521" s="374"/>
      <c r="C1521" s="397" t="s">
        <v>36</v>
      </c>
      <c r="D1521" s="398"/>
      <c r="E1521" s="398"/>
      <c r="F1521" s="398"/>
      <c r="G1521" s="398"/>
      <c r="H1521" s="398"/>
      <c r="I1521" s="398"/>
      <c r="J1521" s="398"/>
      <c r="K1521" s="375"/>
      <c r="L1521" s="399" t="s">
        <v>0</v>
      </c>
      <c r="M1521" s="400"/>
      <c r="N1521" s="400"/>
      <c r="O1521" s="400"/>
    </row>
    <row r="1522" spans="1:15" ht="51" x14ac:dyDescent="0.2">
      <c r="A1522" s="376" t="s">
        <v>37</v>
      </c>
      <c r="B1522" s="376" t="s">
        <v>1</v>
      </c>
      <c r="C1522" s="376" t="s">
        <v>38</v>
      </c>
      <c r="D1522" s="377" t="s">
        <v>98</v>
      </c>
      <c r="E1522" s="377" t="s">
        <v>91</v>
      </c>
      <c r="F1522" s="377" t="s">
        <v>92</v>
      </c>
      <c r="G1522" s="377" t="s">
        <v>93</v>
      </c>
      <c r="H1522" s="377" t="s">
        <v>94</v>
      </c>
      <c r="I1522" s="377" t="s">
        <v>95</v>
      </c>
      <c r="J1522" s="377" t="s">
        <v>96</v>
      </c>
      <c r="K1522" s="377" t="s">
        <v>43</v>
      </c>
      <c r="L1522" s="376" t="s">
        <v>5</v>
      </c>
      <c r="M1522" s="287" t="s">
        <v>6</v>
      </c>
      <c r="N1522" s="378" t="s">
        <v>7</v>
      </c>
      <c r="O1522" s="378" t="s">
        <v>82</v>
      </c>
    </row>
    <row r="1523" spans="1:15" x14ac:dyDescent="0.2">
      <c r="A1523" s="145" t="s">
        <v>20</v>
      </c>
      <c r="B1523" s="146" t="s">
        <v>21</v>
      </c>
      <c r="C1523" s="147">
        <v>0</v>
      </c>
      <c r="D1523" s="148">
        <v>0</v>
      </c>
      <c r="E1523" s="148">
        <v>0</v>
      </c>
      <c r="F1523" s="148">
        <v>0</v>
      </c>
      <c r="G1523" s="148">
        <v>0</v>
      </c>
      <c r="H1523" s="148">
        <v>0</v>
      </c>
      <c r="I1523" s="148">
        <v>0</v>
      </c>
      <c r="J1523" s="148">
        <v>0</v>
      </c>
      <c r="K1523" s="148">
        <v>0</v>
      </c>
      <c r="L1523" s="149">
        <v>0</v>
      </c>
      <c r="M1523" s="150">
        <v>0</v>
      </c>
      <c r="N1523" s="151">
        <v>0</v>
      </c>
      <c r="O1523" s="152">
        <v>0</v>
      </c>
    </row>
    <row r="1524" spans="1:15" x14ac:dyDescent="0.2">
      <c r="A1524" s="153" t="s">
        <v>123</v>
      </c>
      <c r="B1524" s="146" t="s">
        <v>124</v>
      </c>
      <c r="C1524" s="147">
        <v>0</v>
      </c>
      <c r="D1524" s="148">
        <v>0</v>
      </c>
      <c r="E1524" s="148">
        <v>0</v>
      </c>
      <c r="F1524" s="148">
        <v>0</v>
      </c>
      <c r="G1524" s="148">
        <v>0</v>
      </c>
      <c r="H1524" s="148">
        <v>0</v>
      </c>
      <c r="I1524" s="148">
        <v>0</v>
      </c>
      <c r="J1524" s="148">
        <v>0</v>
      </c>
      <c r="K1524" s="148">
        <v>0</v>
      </c>
      <c r="L1524" s="149">
        <v>0</v>
      </c>
      <c r="M1524" s="150">
        <v>0</v>
      </c>
      <c r="N1524" s="154">
        <v>0</v>
      </c>
      <c r="O1524" s="155">
        <v>0</v>
      </c>
    </row>
    <row r="1525" spans="1:15" x14ac:dyDescent="0.2">
      <c r="A1525" s="153" t="s">
        <v>39</v>
      </c>
      <c r="B1525" s="146" t="s">
        <v>44</v>
      </c>
      <c r="C1525" s="147">
        <v>0</v>
      </c>
      <c r="D1525" s="148">
        <v>0</v>
      </c>
      <c r="E1525" s="148">
        <v>0</v>
      </c>
      <c r="F1525" s="148">
        <v>0</v>
      </c>
      <c r="G1525" s="148">
        <v>0</v>
      </c>
      <c r="H1525" s="148">
        <v>0</v>
      </c>
      <c r="I1525" s="148">
        <v>0</v>
      </c>
      <c r="J1525" s="148">
        <v>0</v>
      </c>
      <c r="K1525" s="148">
        <v>0</v>
      </c>
      <c r="L1525" s="149">
        <v>0</v>
      </c>
      <c r="M1525" s="150">
        <v>0</v>
      </c>
      <c r="N1525" s="154">
        <v>0</v>
      </c>
      <c r="O1525" s="155">
        <v>0</v>
      </c>
    </row>
    <row r="1526" spans="1:15" x14ac:dyDescent="0.2">
      <c r="A1526" s="153" t="s">
        <v>10</v>
      </c>
      <c r="B1526" s="146" t="s">
        <v>25</v>
      </c>
      <c r="C1526" s="147">
        <v>0</v>
      </c>
      <c r="D1526" s="148">
        <v>0</v>
      </c>
      <c r="E1526" s="148">
        <v>0</v>
      </c>
      <c r="F1526" s="148">
        <v>0</v>
      </c>
      <c r="G1526" s="148">
        <v>0</v>
      </c>
      <c r="H1526" s="148">
        <v>0</v>
      </c>
      <c r="I1526" s="148">
        <v>0</v>
      </c>
      <c r="J1526" s="148">
        <v>0</v>
      </c>
      <c r="K1526" s="148">
        <v>0</v>
      </c>
      <c r="L1526" s="149">
        <v>0</v>
      </c>
      <c r="M1526" s="150">
        <v>0</v>
      </c>
      <c r="N1526" s="154">
        <v>0</v>
      </c>
      <c r="O1526" s="155">
        <v>0</v>
      </c>
    </row>
    <row r="1527" spans="1:15" x14ac:dyDescent="0.2">
      <c r="A1527" s="153" t="s">
        <v>20</v>
      </c>
      <c r="B1527" s="146" t="s">
        <v>22</v>
      </c>
      <c r="C1527" s="147">
        <v>0</v>
      </c>
      <c r="D1527" s="148">
        <v>0</v>
      </c>
      <c r="E1527" s="148">
        <v>0</v>
      </c>
      <c r="F1527" s="148">
        <v>0</v>
      </c>
      <c r="G1527" s="148">
        <v>0</v>
      </c>
      <c r="H1527" s="148">
        <v>0</v>
      </c>
      <c r="I1527" s="148">
        <v>0</v>
      </c>
      <c r="J1527" s="148">
        <v>0</v>
      </c>
      <c r="K1527" s="148">
        <v>0</v>
      </c>
      <c r="L1527" s="149">
        <v>0</v>
      </c>
      <c r="M1527" s="150">
        <v>0</v>
      </c>
      <c r="N1527" s="154">
        <v>0</v>
      </c>
      <c r="O1527" s="155">
        <v>0</v>
      </c>
    </row>
    <row r="1528" spans="1:15" x14ac:dyDescent="0.2">
      <c r="A1528" s="153" t="s">
        <v>23</v>
      </c>
      <c r="B1528" s="146" t="s">
        <v>24</v>
      </c>
      <c r="C1528" s="147">
        <v>0</v>
      </c>
      <c r="D1528" s="148">
        <v>0</v>
      </c>
      <c r="E1528" s="148">
        <v>0</v>
      </c>
      <c r="F1528" s="148">
        <v>0</v>
      </c>
      <c r="G1528" s="148">
        <v>0</v>
      </c>
      <c r="H1528" s="148">
        <v>0</v>
      </c>
      <c r="I1528" s="148">
        <v>0</v>
      </c>
      <c r="J1528" s="148">
        <v>0</v>
      </c>
      <c r="K1528" s="148">
        <v>0</v>
      </c>
      <c r="L1528" s="149">
        <v>0</v>
      </c>
      <c r="M1528" s="150">
        <v>0</v>
      </c>
      <c r="N1528" s="154">
        <v>0</v>
      </c>
      <c r="O1528" s="155">
        <v>0</v>
      </c>
    </row>
    <row r="1529" spans="1:15" x14ac:dyDescent="0.2">
      <c r="A1529" s="153" t="s">
        <v>10</v>
      </c>
      <c r="B1529" s="146" t="s">
        <v>26</v>
      </c>
      <c r="C1529" s="147">
        <v>0</v>
      </c>
      <c r="D1529" s="148">
        <v>0</v>
      </c>
      <c r="E1529" s="148">
        <v>0</v>
      </c>
      <c r="F1529" s="148">
        <v>0</v>
      </c>
      <c r="G1529" s="148">
        <v>0</v>
      </c>
      <c r="H1529" s="148">
        <v>0</v>
      </c>
      <c r="I1529" s="148">
        <v>0</v>
      </c>
      <c r="J1529" s="148">
        <v>0</v>
      </c>
      <c r="K1529" s="148">
        <v>0</v>
      </c>
      <c r="L1529" s="149">
        <v>0</v>
      </c>
      <c r="M1529" s="150">
        <v>0</v>
      </c>
      <c r="N1529" s="154">
        <v>0</v>
      </c>
      <c r="O1529" s="155">
        <v>0</v>
      </c>
    </row>
    <row r="1530" spans="1:15" x14ac:dyDescent="0.2">
      <c r="A1530" s="153" t="s">
        <v>14</v>
      </c>
      <c r="B1530" s="146" t="s">
        <v>28</v>
      </c>
      <c r="C1530" s="147">
        <v>0</v>
      </c>
      <c r="D1530" s="148">
        <v>0</v>
      </c>
      <c r="E1530" s="148">
        <v>0</v>
      </c>
      <c r="F1530" s="148">
        <v>0</v>
      </c>
      <c r="G1530" s="148">
        <v>0</v>
      </c>
      <c r="H1530" s="148">
        <v>0</v>
      </c>
      <c r="I1530" s="148">
        <v>0</v>
      </c>
      <c r="J1530" s="148">
        <v>0</v>
      </c>
      <c r="K1530" s="148">
        <v>0</v>
      </c>
      <c r="L1530" s="149">
        <v>0</v>
      </c>
      <c r="M1530" s="150">
        <v>0</v>
      </c>
      <c r="N1530" s="154">
        <v>0</v>
      </c>
      <c r="O1530" s="155">
        <v>0</v>
      </c>
    </row>
    <row r="1531" spans="1:15" x14ac:dyDescent="0.2">
      <c r="A1531" s="153" t="s">
        <v>29</v>
      </c>
      <c r="B1531" s="146" t="s">
        <v>30</v>
      </c>
      <c r="C1531" s="147">
        <v>0</v>
      </c>
      <c r="D1531" s="148">
        <v>0</v>
      </c>
      <c r="E1531" s="148">
        <v>0</v>
      </c>
      <c r="F1531" s="148">
        <v>0</v>
      </c>
      <c r="G1531" s="148">
        <v>0</v>
      </c>
      <c r="H1531" s="148">
        <v>0</v>
      </c>
      <c r="I1531" s="148">
        <v>0</v>
      </c>
      <c r="J1531" s="148">
        <v>0</v>
      </c>
      <c r="K1531" s="148">
        <v>0</v>
      </c>
      <c r="L1531" s="149">
        <v>0</v>
      </c>
      <c r="M1531" s="150">
        <v>0</v>
      </c>
      <c r="N1531" s="154">
        <v>0</v>
      </c>
      <c r="O1531" s="155">
        <v>0</v>
      </c>
    </row>
    <row r="1532" spans="1:15" x14ac:dyDescent="0.2">
      <c r="A1532" s="153" t="s">
        <v>18</v>
      </c>
      <c r="B1532" s="146" t="s">
        <v>31</v>
      </c>
      <c r="C1532" s="147">
        <v>0</v>
      </c>
      <c r="D1532" s="148">
        <v>0</v>
      </c>
      <c r="E1532" s="148">
        <v>0</v>
      </c>
      <c r="F1532" s="148">
        <v>0</v>
      </c>
      <c r="G1532" s="148">
        <v>0</v>
      </c>
      <c r="H1532" s="148">
        <v>0</v>
      </c>
      <c r="I1532" s="148">
        <v>0</v>
      </c>
      <c r="J1532" s="148">
        <v>0</v>
      </c>
      <c r="K1532" s="148">
        <v>0</v>
      </c>
      <c r="L1532" s="149">
        <v>0</v>
      </c>
      <c r="M1532" s="150">
        <v>0</v>
      </c>
      <c r="N1532" s="154">
        <v>0</v>
      </c>
      <c r="O1532" s="155">
        <v>0</v>
      </c>
    </row>
    <row r="1533" spans="1:15" x14ac:dyDescent="0.2">
      <c r="A1533" s="153" t="s">
        <v>10</v>
      </c>
      <c r="B1533" s="146" t="s">
        <v>27</v>
      </c>
      <c r="C1533" s="147">
        <v>0</v>
      </c>
      <c r="D1533" s="148">
        <v>0</v>
      </c>
      <c r="E1533" s="148">
        <v>0</v>
      </c>
      <c r="F1533" s="148">
        <v>0</v>
      </c>
      <c r="G1533" s="148">
        <v>0</v>
      </c>
      <c r="H1533" s="148">
        <v>0</v>
      </c>
      <c r="I1533" s="148">
        <v>0</v>
      </c>
      <c r="J1533" s="148">
        <v>0</v>
      </c>
      <c r="K1533" s="148">
        <v>0</v>
      </c>
      <c r="L1533" s="149">
        <v>0</v>
      </c>
      <c r="M1533" s="150">
        <v>0</v>
      </c>
      <c r="N1533" s="154">
        <v>0</v>
      </c>
      <c r="O1533" s="155">
        <v>0</v>
      </c>
    </row>
    <row r="1534" spans="1:15" x14ac:dyDescent="0.2">
      <c r="A1534" s="153" t="s">
        <v>33</v>
      </c>
      <c r="B1534" s="146" t="s">
        <v>34</v>
      </c>
      <c r="C1534" s="147">
        <v>0</v>
      </c>
      <c r="D1534" s="148">
        <v>0</v>
      </c>
      <c r="E1534" s="148">
        <v>0</v>
      </c>
      <c r="F1534" s="148">
        <v>0</v>
      </c>
      <c r="G1534" s="148">
        <v>0</v>
      </c>
      <c r="H1534" s="148">
        <v>0</v>
      </c>
      <c r="I1534" s="148">
        <v>0</v>
      </c>
      <c r="J1534" s="148">
        <v>0</v>
      </c>
      <c r="K1534" s="148">
        <v>0</v>
      </c>
      <c r="L1534" s="149">
        <v>0</v>
      </c>
      <c r="M1534" s="150">
        <v>0</v>
      </c>
      <c r="N1534" s="154">
        <v>0</v>
      </c>
      <c r="O1534" s="155">
        <v>0</v>
      </c>
    </row>
    <row r="1535" spans="1:15" x14ac:dyDescent="0.2">
      <c r="A1535" s="153" t="s">
        <v>123</v>
      </c>
      <c r="B1535" s="146" t="s">
        <v>125</v>
      </c>
      <c r="C1535" s="147">
        <v>0</v>
      </c>
      <c r="D1535" s="148">
        <v>0</v>
      </c>
      <c r="E1535" s="148">
        <v>0</v>
      </c>
      <c r="F1535" s="148">
        <v>0</v>
      </c>
      <c r="G1535" s="148">
        <v>0</v>
      </c>
      <c r="H1535" s="148">
        <v>0</v>
      </c>
      <c r="I1535" s="148">
        <v>0</v>
      </c>
      <c r="J1535" s="148">
        <v>0</v>
      </c>
      <c r="K1535" s="148">
        <v>0</v>
      </c>
      <c r="L1535" s="149">
        <v>0</v>
      </c>
      <c r="M1535" s="150">
        <v>0</v>
      </c>
      <c r="N1535" s="154">
        <v>0</v>
      </c>
      <c r="O1535" s="155">
        <v>0</v>
      </c>
    </row>
    <row r="1536" spans="1:15" x14ac:dyDescent="0.2">
      <c r="A1536" s="153" t="s">
        <v>39</v>
      </c>
      <c r="B1536" s="146" t="s">
        <v>88</v>
      </c>
      <c r="C1536" s="147">
        <v>0</v>
      </c>
      <c r="D1536" s="148">
        <v>0</v>
      </c>
      <c r="E1536" s="148">
        <v>0</v>
      </c>
      <c r="F1536" s="148">
        <v>0</v>
      </c>
      <c r="G1536" s="148">
        <v>0</v>
      </c>
      <c r="H1536" s="148">
        <v>0</v>
      </c>
      <c r="I1536" s="148">
        <v>0</v>
      </c>
      <c r="J1536" s="148">
        <v>0</v>
      </c>
      <c r="K1536" s="148">
        <v>0</v>
      </c>
      <c r="L1536" s="149">
        <v>0</v>
      </c>
      <c r="M1536" s="150">
        <v>0</v>
      </c>
      <c r="N1536" s="154">
        <v>0</v>
      </c>
      <c r="O1536" s="155">
        <v>0</v>
      </c>
    </row>
    <row r="1537" spans="1:15" x14ac:dyDescent="0.2">
      <c r="A1537" s="153" t="s">
        <v>8</v>
      </c>
      <c r="B1537" s="146" t="s">
        <v>9</v>
      </c>
      <c r="C1537" s="147">
        <v>0</v>
      </c>
      <c r="D1537" s="148">
        <v>0</v>
      </c>
      <c r="E1537" s="148">
        <v>0</v>
      </c>
      <c r="F1537" s="148">
        <v>0</v>
      </c>
      <c r="G1537" s="148">
        <v>0</v>
      </c>
      <c r="H1537" s="148">
        <v>0</v>
      </c>
      <c r="I1537" s="148">
        <v>0</v>
      </c>
      <c r="J1537" s="148">
        <v>0</v>
      </c>
      <c r="K1537" s="148">
        <v>0</v>
      </c>
      <c r="L1537" s="149">
        <v>0</v>
      </c>
      <c r="M1537" s="150">
        <v>0</v>
      </c>
      <c r="N1537" s="154">
        <v>0</v>
      </c>
      <c r="O1537" s="155">
        <v>0</v>
      </c>
    </row>
    <row r="1538" spans="1:15" x14ac:dyDescent="0.2">
      <c r="A1538" s="153" t="s">
        <v>10</v>
      </c>
      <c r="B1538" s="146" t="s">
        <v>11</v>
      </c>
      <c r="C1538" s="147">
        <v>0</v>
      </c>
      <c r="D1538" s="148">
        <v>0</v>
      </c>
      <c r="E1538" s="148">
        <v>0</v>
      </c>
      <c r="F1538" s="148">
        <v>0</v>
      </c>
      <c r="G1538" s="148">
        <v>0</v>
      </c>
      <c r="H1538" s="148">
        <v>0</v>
      </c>
      <c r="I1538" s="148">
        <v>0</v>
      </c>
      <c r="J1538" s="148">
        <v>0</v>
      </c>
      <c r="K1538" s="148">
        <v>0</v>
      </c>
      <c r="L1538" s="149">
        <v>0</v>
      </c>
      <c r="M1538" s="150">
        <v>0</v>
      </c>
      <c r="N1538" s="154">
        <v>0</v>
      </c>
      <c r="O1538" s="155">
        <v>0</v>
      </c>
    </row>
    <row r="1539" spans="1:15" x14ac:dyDescent="0.2">
      <c r="A1539" s="153" t="s">
        <v>10</v>
      </c>
      <c r="B1539" s="146" t="s">
        <v>12</v>
      </c>
      <c r="C1539" s="147">
        <v>0</v>
      </c>
      <c r="D1539" s="148">
        <v>0</v>
      </c>
      <c r="E1539" s="148">
        <v>0</v>
      </c>
      <c r="F1539" s="148">
        <v>0</v>
      </c>
      <c r="G1539" s="148">
        <v>0</v>
      </c>
      <c r="H1539" s="148">
        <v>0</v>
      </c>
      <c r="I1539" s="148">
        <v>0</v>
      </c>
      <c r="J1539" s="148">
        <v>0</v>
      </c>
      <c r="K1539" s="148">
        <v>0</v>
      </c>
      <c r="L1539" s="149">
        <v>0</v>
      </c>
      <c r="M1539" s="150">
        <v>0</v>
      </c>
      <c r="N1539" s="154">
        <v>0</v>
      </c>
      <c r="O1539" s="155">
        <v>0</v>
      </c>
    </row>
    <row r="1540" spans="1:15" x14ac:dyDescent="0.2">
      <c r="A1540" s="153" t="s">
        <v>14</v>
      </c>
      <c r="B1540" s="146" t="s">
        <v>15</v>
      </c>
      <c r="C1540" s="147">
        <v>4602</v>
      </c>
      <c r="D1540" s="148">
        <v>529.23</v>
      </c>
      <c r="E1540" s="148">
        <v>2432260.5450000004</v>
      </c>
      <c r="F1540" s="148">
        <v>19458084.360000003</v>
      </c>
      <c r="G1540" s="148">
        <v>423.38400000000001</v>
      </c>
      <c r="H1540" s="148">
        <v>1945808.4360000005</v>
      </c>
      <c r="I1540" s="148">
        <v>15566467.488000004</v>
      </c>
      <c r="J1540" s="148">
        <v>0</v>
      </c>
      <c r="K1540" s="148">
        <v>9219.618497857422</v>
      </c>
      <c r="L1540" s="149">
        <v>180200.51</v>
      </c>
      <c r="M1540" s="150">
        <v>55204.65</v>
      </c>
      <c r="N1540" s="154">
        <v>235405.17</v>
      </c>
      <c r="O1540" s="155">
        <v>0.02</v>
      </c>
    </row>
    <row r="1541" spans="1:15" x14ac:dyDescent="0.2">
      <c r="A1541" s="153" t="s">
        <v>8</v>
      </c>
      <c r="B1541" s="146" t="s">
        <v>16</v>
      </c>
      <c r="C1541" s="147">
        <v>1</v>
      </c>
      <c r="D1541" s="148">
        <v>0.115</v>
      </c>
      <c r="E1541" s="148">
        <v>56181</v>
      </c>
      <c r="F1541" s="148">
        <v>842715</v>
      </c>
      <c r="G1541" s="148">
        <v>9.7750000000000004E-2</v>
      </c>
      <c r="H1541" s="148">
        <v>47753.85</v>
      </c>
      <c r="I1541" s="148">
        <v>716307.75</v>
      </c>
      <c r="J1541" s="148">
        <v>0</v>
      </c>
      <c r="K1541" s="148">
        <v>399.21433498166903</v>
      </c>
      <c r="L1541" s="149">
        <v>4213.57</v>
      </c>
      <c r="M1541" s="150">
        <v>2040.32</v>
      </c>
      <c r="N1541" s="154">
        <v>6253.89</v>
      </c>
      <c r="O1541" s="155">
        <v>0.01</v>
      </c>
    </row>
    <row r="1542" spans="1:15" x14ac:dyDescent="0.2">
      <c r="A1542" s="153" t="s">
        <v>8</v>
      </c>
      <c r="B1542" s="146" t="s">
        <v>87</v>
      </c>
      <c r="C1542" s="147">
        <v>0</v>
      </c>
      <c r="D1542" s="148">
        <v>0</v>
      </c>
      <c r="E1542" s="148">
        <v>0</v>
      </c>
      <c r="F1542" s="148">
        <v>0</v>
      </c>
      <c r="G1542" s="148">
        <v>0</v>
      </c>
      <c r="H1542" s="148">
        <v>0</v>
      </c>
      <c r="I1542" s="148">
        <v>0</v>
      </c>
      <c r="J1542" s="148">
        <v>0</v>
      </c>
      <c r="K1542" s="148">
        <v>0</v>
      </c>
      <c r="L1542" s="149">
        <v>0</v>
      </c>
      <c r="M1542" s="150">
        <v>0</v>
      </c>
      <c r="N1542" s="154">
        <v>0</v>
      </c>
      <c r="O1542" s="155">
        <v>0</v>
      </c>
    </row>
    <row r="1543" spans="1:15" x14ac:dyDescent="0.2">
      <c r="A1543" s="153" t="s">
        <v>8</v>
      </c>
      <c r="B1543" s="146" t="s">
        <v>17</v>
      </c>
      <c r="C1543" s="147">
        <v>0</v>
      </c>
      <c r="D1543" s="148">
        <v>0</v>
      </c>
      <c r="E1543" s="148">
        <v>0</v>
      </c>
      <c r="F1543" s="148">
        <v>0</v>
      </c>
      <c r="G1543" s="148">
        <v>0</v>
      </c>
      <c r="H1543" s="148">
        <v>0</v>
      </c>
      <c r="I1543" s="148">
        <v>0</v>
      </c>
      <c r="J1543" s="148">
        <v>0</v>
      </c>
      <c r="K1543" s="148">
        <v>0</v>
      </c>
      <c r="L1543" s="149">
        <v>0</v>
      </c>
      <c r="M1543" s="150">
        <v>0</v>
      </c>
      <c r="N1543" s="154">
        <v>0</v>
      </c>
      <c r="O1543" s="155">
        <v>0</v>
      </c>
    </row>
    <row r="1544" spans="1:15" x14ac:dyDescent="0.2">
      <c r="A1544" s="153" t="s">
        <v>18</v>
      </c>
      <c r="B1544" s="146" t="s">
        <v>19</v>
      </c>
      <c r="C1544" s="147">
        <v>1</v>
      </c>
      <c r="D1544" s="148">
        <v>0.13400000000000001</v>
      </c>
      <c r="E1544" s="148">
        <v>121046</v>
      </c>
      <c r="F1544" s="148">
        <v>1815690</v>
      </c>
      <c r="G1544" s="148">
        <v>0.1139</v>
      </c>
      <c r="H1544" s="148">
        <v>102889.09999999999</v>
      </c>
      <c r="I1544" s="148">
        <v>1543336.5</v>
      </c>
      <c r="J1544" s="148">
        <v>0</v>
      </c>
      <c r="K1544" s="148">
        <v>860.13596041706467</v>
      </c>
      <c r="L1544" s="149">
        <v>9078.4500000000007</v>
      </c>
      <c r="M1544" s="150">
        <v>4396.0200000000004</v>
      </c>
      <c r="N1544" s="154">
        <v>13474.47</v>
      </c>
      <c r="O1544" s="155">
        <v>0.01</v>
      </c>
    </row>
    <row r="1545" spans="1:15" x14ac:dyDescent="0.2">
      <c r="A1545" s="153" t="s">
        <v>10</v>
      </c>
      <c r="B1545" s="146" t="s">
        <v>13</v>
      </c>
      <c r="C1545" s="147">
        <v>0</v>
      </c>
      <c r="D1545" s="148">
        <v>0</v>
      </c>
      <c r="E1545" s="148">
        <v>0</v>
      </c>
      <c r="F1545" s="148">
        <v>0</v>
      </c>
      <c r="G1545" s="148">
        <v>0</v>
      </c>
      <c r="H1545" s="148">
        <v>0</v>
      </c>
      <c r="I1545" s="148">
        <v>0</v>
      </c>
      <c r="J1545" s="148">
        <v>0</v>
      </c>
      <c r="K1545" s="148">
        <v>0</v>
      </c>
      <c r="L1545" s="149">
        <v>0</v>
      </c>
      <c r="M1545" s="150">
        <v>0</v>
      </c>
      <c r="N1545" s="154">
        <v>0</v>
      </c>
      <c r="O1545" s="155">
        <v>0</v>
      </c>
    </row>
    <row r="1546" spans="1:15" x14ac:dyDescent="0.2">
      <c r="A1546" s="153" t="s">
        <v>33</v>
      </c>
      <c r="B1546" s="146" t="s">
        <v>136</v>
      </c>
      <c r="C1546" s="147">
        <v>0</v>
      </c>
      <c r="D1546" s="148">
        <v>0</v>
      </c>
      <c r="E1546" s="148">
        <v>0</v>
      </c>
      <c r="F1546" s="148">
        <v>0</v>
      </c>
      <c r="G1546" s="148">
        <v>0</v>
      </c>
      <c r="H1546" s="148">
        <v>0</v>
      </c>
      <c r="I1546" s="148">
        <v>0</v>
      </c>
      <c r="J1546" s="148">
        <v>0</v>
      </c>
      <c r="K1546" s="148">
        <v>0</v>
      </c>
      <c r="L1546" s="149">
        <v>0</v>
      </c>
      <c r="M1546" s="150">
        <v>0</v>
      </c>
      <c r="N1546" s="154">
        <v>0</v>
      </c>
      <c r="O1546" s="155">
        <v>0</v>
      </c>
    </row>
    <row r="1547" spans="1:15" x14ac:dyDescent="0.2">
      <c r="A1547" s="156" t="s">
        <v>130</v>
      </c>
      <c r="B1547" s="146" t="s">
        <v>130</v>
      </c>
      <c r="C1547" s="147">
        <v>0</v>
      </c>
      <c r="D1547" s="148">
        <v>0</v>
      </c>
      <c r="E1547" s="148">
        <v>0</v>
      </c>
      <c r="F1547" s="148">
        <v>0</v>
      </c>
      <c r="G1547" s="148">
        <v>0</v>
      </c>
      <c r="H1547" s="148">
        <v>0</v>
      </c>
      <c r="I1547" s="148">
        <v>0</v>
      </c>
      <c r="J1547" s="148">
        <v>0</v>
      </c>
      <c r="K1547" s="148">
        <v>0</v>
      </c>
      <c r="L1547" s="149">
        <v>0</v>
      </c>
      <c r="M1547" s="150">
        <v>0</v>
      </c>
      <c r="N1547" s="154">
        <v>0</v>
      </c>
      <c r="O1547" s="155">
        <v>0</v>
      </c>
    </row>
    <row r="1548" spans="1:15" x14ac:dyDescent="0.2">
      <c r="A1548" s="156" t="s">
        <v>131</v>
      </c>
      <c r="B1548" s="146" t="s">
        <v>131</v>
      </c>
      <c r="C1548" s="147">
        <v>0</v>
      </c>
      <c r="D1548" s="148">
        <v>0</v>
      </c>
      <c r="E1548" s="148">
        <v>0</v>
      </c>
      <c r="F1548" s="148">
        <v>0</v>
      </c>
      <c r="G1548" s="148">
        <v>0</v>
      </c>
      <c r="H1548" s="148">
        <v>0</v>
      </c>
      <c r="I1548" s="148">
        <v>0</v>
      </c>
      <c r="J1548" s="148">
        <v>0</v>
      </c>
      <c r="K1548" s="148">
        <v>0</v>
      </c>
      <c r="L1548" s="149">
        <v>0</v>
      </c>
      <c r="M1548" s="150">
        <v>0</v>
      </c>
      <c r="N1548" s="154">
        <v>0</v>
      </c>
      <c r="O1548" s="155">
        <v>0</v>
      </c>
    </row>
    <row r="1549" spans="1:15" x14ac:dyDescent="0.2">
      <c r="A1549" s="153" t="s">
        <v>32</v>
      </c>
      <c r="B1549" s="146" t="s">
        <v>32</v>
      </c>
      <c r="C1549" s="147">
        <v>0</v>
      </c>
      <c r="D1549" s="148">
        <v>0</v>
      </c>
      <c r="E1549" s="148">
        <v>0</v>
      </c>
      <c r="F1549" s="148">
        <v>0</v>
      </c>
      <c r="G1549" s="148">
        <v>0</v>
      </c>
      <c r="H1549" s="148">
        <v>0</v>
      </c>
      <c r="I1549" s="148">
        <v>0</v>
      </c>
      <c r="J1549" s="148">
        <v>0</v>
      </c>
      <c r="K1549" s="148">
        <v>0</v>
      </c>
      <c r="L1549" s="149">
        <v>0</v>
      </c>
      <c r="M1549" s="150">
        <v>0</v>
      </c>
      <c r="N1549" s="154">
        <v>0</v>
      </c>
      <c r="O1549" s="155">
        <v>0</v>
      </c>
    </row>
    <row r="1550" spans="1:15" x14ac:dyDescent="0.2">
      <c r="A1550" s="157" t="s">
        <v>40</v>
      </c>
      <c r="B1550" s="158"/>
      <c r="C1550" s="159">
        <v>4604</v>
      </c>
      <c r="D1550" s="160">
        <v>529.47900000000004</v>
      </c>
      <c r="E1550" s="160">
        <v>2609487.5450000004</v>
      </c>
      <c r="F1550" s="160">
        <v>22116489.360000003</v>
      </c>
      <c r="G1550" s="160">
        <v>423.59565000000003</v>
      </c>
      <c r="H1550" s="160">
        <v>2096451.3860000006</v>
      </c>
      <c r="I1550" s="160">
        <v>17826111.738000005</v>
      </c>
      <c r="J1550" s="160">
        <v>0</v>
      </c>
      <c r="K1550" s="161">
        <v>10478.968793256156</v>
      </c>
      <c r="L1550" s="162">
        <v>193492.53</v>
      </c>
      <c r="M1550" s="162">
        <v>61641</v>
      </c>
      <c r="N1550" s="163">
        <v>255133.53</v>
      </c>
      <c r="O1550" s="164">
        <v>0.02</v>
      </c>
    </row>
    <row r="1551" spans="1:15" x14ac:dyDescent="0.2">
      <c r="A1551" s="165"/>
      <c r="B1551" s="165"/>
      <c r="C1551" s="166"/>
      <c r="D1551" s="166"/>
      <c r="E1551" s="166"/>
      <c r="F1551" s="166"/>
      <c r="G1551" s="166"/>
      <c r="H1551" s="166"/>
      <c r="I1551" s="166"/>
      <c r="J1551" s="166"/>
      <c r="K1551" s="166"/>
      <c r="L1551" s="167"/>
      <c r="M1551" s="167"/>
      <c r="N1551" s="167"/>
      <c r="O1551" s="168"/>
    </row>
    <row r="1552" spans="1:15" x14ac:dyDescent="0.2">
      <c r="A1552" s="157" t="s">
        <v>129</v>
      </c>
      <c r="B1552" s="158" t="s">
        <v>129</v>
      </c>
      <c r="C1552" s="159">
        <v>0</v>
      </c>
      <c r="D1552" s="160">
        <v>0</v>
      </c>
      <c r="E1552" s="160">
        <v>0</v>
      </c>
      <c r="F1552" s="160">
        <v>0</v>
      </c>
      <c r="G1552" s="160">
        <v>0</v>
      </c>
      <c r="H1552" s="160">
        <v>0</v>
      </c>
      <c r="I1552" s="160">
        <v>0</v>
      </c>
      <c r="J1552" s="160">
        <v>0</v>
      </c>
      <c r="K1552" s="161">
        <v>0</v>
      </c>
      <c r="L1552" s="162">
        <v>0</v>
      </c>
      <c r="M1552" s="169">
        <v>0</v>
      </c>
      <c r="N1552" s="163">
        <v>0</v>
      </c>
      <c r="O1552" s="170"/>
    </row>
    <row r="1553" spans="1:15" x14ac:dyDescent="0.2">
      <c r="A1553" s="157" t="s">
        <v>41</v>
      </c>
      <c r="B1553" s="158" t="s">
        <v>41</v>
      </c>
      <c r="C1553" s="159">
        <v>0</v>
      </c>
      <c r="D1553" s="160">
        <v>0</v>
      </c>
      <c r="E1553" s="160">
        <v>0</v>
      </c>
      <c r="F1553" s="160">
        <v>0</v>
      </c>
      <c r="G1553" s="160">
        <v>0</v>
      </c>
      <c r="H1553" s="160">
        <v>0</v>
      </c>
      <c r="I1553" s="160">
        <v>0</v>
      </c>
      <c r="J1553" s="160">
        <v>0</v>
      </c>
      <c r="K1553" s="161">
        <v>0</v>
      </c>
      <c r="L1553" s="162">
        <v>0</v>
      </c>
      <c r="M1553" s="169">
        <v>0</v>
      </c>
      <c r="N1553" s="163">
        <v>0</v>
      </c>
      <c r="O1553" s="170"/>
    </row>
    <row r="1554" spans="1:15" x14ac:dyDescent="0.2">
      <c r="A1554" s="157" t="s">
        <v>126</v>
      </c>
      <c r="B1554" s="158" t="s">
        <v>127</v>
      </c>
      <c r="C1554" s="159">
        <v>0</v>
      </c>
      <c r="D1554" s="160">
        <v>0</v>
      </c>
      <c r="E1554" s="160">
        <v>3899944</v>
      </c>
      <c r="F1554" s="160">
        <v>0</v>
      </c>
      <c r="G1554" s="160">
        <v>0</v>
      </c>
      <c r="H1554" s="160">
        <v>0</v>
      </c>
      <c r="I1554" s="160">
        <v>0</v>
      </c>
      <c r="J1554" s="160">
        <v>0</v>
      </c>
      <c r="K1554" s="161">
        <v>0</v>
      </c>
      <c r="L1554" s="162">
        <v>0</v>
      </c>
      <c r="M1554" s="169">
        <v>0</v>
      </c>
      <c r="N1554" s="163">
        <v>0</v>
      </c>
      <c r="O1554" s="170"/>
    </row>
    <row r="1555" spans="1:15" x14ac:dyDescent="0.2">
      <c r="A1555" s="170"/>
      <c r="B1555" s="170"/>
      <c r="C1555" s="170"/>
      <c r="D1555" s="170"/>
      <c r="E1555" s="170"/>
      <c r="F1555" s="170"/>
      <c r="G1555" s="170"/>
      <c r="H1555" s="170"/>
      <c r="I1555" s="170"/>
      <c r="J1555" s="170"/>
      <c r="K1555" s="170"/>
      <c r="L1555" s="171"/>
      <c r="M1555" s="171"/>
      <c r="N1555" s="171"/>
      <c r="O1555" s="170"/>
    </row>
    <row r="1556" spans="1:15" x14ac:dyDescent="0.2">
      <c r="A1556" s="157" t="s">
        <v>42</v>
      </c>
      <c r="B1556" s="158"/>
      <c r="C1556" s="159">
        <v>4604</v>
      </c>
      <c r="D1556" s="160">
        <v>529.47900000000004</v>
      </c>
      <c r="E1556" s="160">
        <v>6509431.5449999999</v>
      </c>
      <c r="F1556" s="160">
        <v>22116489.360000003</v>
      </c>
      <c r="G1556" s="160">
        <v>423.59565000000003</v>
      </c>
      <c r="H1556" s="160">
        <v>2096451.3860000006</v>
      </c>
      <c r="I1556" s="160">
        <v>17826111.738000005</v>
      </c>
      <c r="J1556" s="160">
        <v>0</v>
      </c>
      <c r="K1556" s="161">
        <v>10478.968793256156</v>
      </c>
      <c r="L1556" s="162">
        <v>193492.53</v>
      </c>
      <c r="M1556" s="169">
        <v>61641</v>
      </c>
      <c r="N1556" s="163">
        <v>255133.53</v>
      </c>
      <c r="O1556" s="170"/>
    </row>
    <row r="1557" spans="1:15" x14ac:dyDescent="0.2">
      <c r="A1557" s="172"/>
      <c r="B1557" s="170"/>
      <c r="C1557" s="170"/>
      <c r="D1557" s="170"/>
      <c r="E1557" s="170"/>
      <c r="F1557" s="170"/>
      <c r="G1557" s="170"/>
      <c r="H1557" s="170"/>
      <c r="I1557" s="170"/>
      <c r="J1557" s="170"/>
      <c r="K1557" s="170"/>
      <c r="L1557" s="170"/>
      <c r="M1557" s="170"/>
      <c r="N1557" s="170"/>
      <c r="O1557" s="170"/>
    </row>
    <row r="1558" spans="1:15" x14ac:dyDescent="0.2">
      <c r="A1558" s="173" t="s">
        <v>85</v>
      </c>
      <c r="B1558" s="174" t="s">
        <v>84</v>
      </c>
      <c r="C1558" s="175">
        <v>7.0259132486523512</v>
      </c>
      <c r="D1558" s="176"/>
      <c r="E1558" s="170"/>
      <c r="F1558" s="170"/>
      <c r="G1558" s="170"/>
      <c r="H1558" s="170"/>
      <c r="I1558" s="170"/>
      <c r="J1558" s="170"/>
      <c r="K1558" s="170"/>
      <c r="L1558" s="170"/>
      <c r="M1558" s="170"/>
      <c r="N1558" s="170"/>
      <c r="O1558" s="170"/>
    </row>
    <row r="1559" spans="1:15" x14ac:dyDescent="0.2">
      <c r="A1559" s="177"/>
      <c r="B1559" s="178" t="s">
        <v>76</v>
      </c>
      <c r="C1559" s="179">
        <v>9.1350424211595467</v>
      </c>
      <c r="D1559" s="176"/>
      <c r="E1559" s="170"/>
      <c r="F1559" s="170"/>
      <c r="G1559" s="170"/>
      <c r="H1559" s="170"/>
      <c r="I1559" s="170"/>
      <c r="J1559" s="170"/>
      <c r="K1559" s="170"/>
      <c r="L1559" s="170"/>
      <c r="M1559" s="170"/>
      <c r="N1559" s="170"/>
      <c r="O1559" s="170"/>
    </row>
    <row r="1560" spans="1:15" x14ac:dyDescent="0.2">
      <c r="A1560" s="180" t="s">
        <v>132</v>
      </c>
      <c r="B1560" s="170"/>
      <c r="C1560" s="170"/>
      <c r="D1560" s="170"/>
      <c r="E1560" s="170"/>
      <c r="F1560" s="170"/>
      <c r="G1560" s="170"/>
      <c r="H1560" s="170"/>
      <c r="I1560" s="170"/>
      <c r="J1560" s="170"/>
      <c r="K1560" s="170"/>
      <c r="L1560" s="170"/>
      <c r="M1560" s="170"/>
      <c r="N1560" s="170"/>
      <c r="O1560" s="170"/>
    </row>
    <row r="1561" spans="1:15" x14ac:dyDescent="0.2">
      <c r="A1561" s="373" t="s">
        <v>120</v>
      </c>
      <c r="B1561" s="374"/>
      <c r="C1561" s="397" t="s">
        <v>36</v>
      </c>
      <c r="D1561" s="398"/>
      <c r="E1561" s="398"/>
      <c r="F1561" s="398"/>
      <c r="G1561" s="398"/>
      <c r="H1561" s="398"/>
      <c r="I1561" s="398"/>
      <c r="J1561" s="398"/>
      <c r="K1561" s="373"/>
      <c r="L1561" s="399" t="s">
        <v>0</v>
      </c>
      <c r="M1561" s="400"/>
      <c r="N1561" s="400"/>
      <c r="O1561" s="400"/>
    </row>
    <row r="1562" spans="1:15" ht="51" x14ac:dyDescent="0.2">
      <c r="A1562" s="376" t="s">
        <v>37</v>
      </c>
      <c r="B1562" s="376" t="s">
        <v>1</v>
      </c>
      <c r="C1562" s="376" t="s">
        <v>38</v>
      </c>
      <c r="D1562" s="377" t="s">
        <v>98</v>
      </c>
      <c r="E1562" s="377" t="s">
        <v>91</v>
      </c>
      <c r="F1562" s="377" t="s">
        <v>92</v>
      </c>
      <c r="G1562" s="377" t="s">
        <v>93</v>
      </c>
      <c r="H1562" s="377" t="s">
        <v>94</v>
      </c>
      <c r="I1562" s="377" t="s">
        <v>95</v>
      </c>
      <c r="J1562" s="377" t="s">
        <v>96</v>
      </c>
      <c r="K1562" s="377" t="s">
        <v>43</v>
      </c>
      <c r="L1562" s="376" t="s">
        <v>5</v>
      </c>
      <c r="M1562" s="287" t="s">
        <v>6</v>
      </c>
      <c r="N1562" s="378" t="s">
        <v>7</v>
      </c>
      <c r="O1562" s="378" t="s">
        <v>82</v>
      </c>
    </row>
    <row r="1563" spans="1:15" x14ac:dyDescent="0.2">
      <c r="A1563" s="145" t="s">
        <v>20</v>
      </c>
      <c r="B1563" s="146" t="s">
        <v>21</v>
      </c>
      <c r="C1563" s="147">
        <v>0</v>
      </c>
      <c r="D1563" s="148">
        <v>0</v>
      </c>
      <c r="E1563" s="148">
        <v>0</v>
      </c>
      <c r="F1563" s="148">
        <v>0</v>
      </c>
      <c r="G1563" s="148">
        <v>0</v>
      </c>
      <c r="H1563" s="148">
        <v>0</v>
      </c>
      <c r="I1563" s="148">
        <v>0</v>
      </c>
      <c r="J1563" s="148">
        <v>0</v>
      </c>
      <c r="K1563" s="148">
        <v>0</v>
      </c>
      <c r="L1563" s="149">
        <v>0</v>
      </c>
      <c r="M1563" s="150">
        <v>0</v>
      </c>
      <c r="N1563" s="151">
        <v>0</v>
      </c>
      <c r="O1563" s="152">
        <v>0</v>
      </c>
    </row>
    <row r="1564" spans="1:15" x14ac:dyDescent="0.2">
      <c r="A1564" s="153" t="s">
        <v>123</v>
      </c>
      <c r="B1564" s="146" t="s">
        <v>124</v>
      </c>
      <c r="C1564" s="147">
        <v>0</v>
      </c>
      <c r="D1564" s="148">
        <v>0</v>
      </c>
      <c r="E1564" s="148">
        <v>0</v>
      </c>
      <c r="F1564" s="148">
        <v>0</v>
      </c>
      <c r="G1564" s="148">
        <v>0</v>
      </c>
      <c r="H1564" s="148">
        <v>0</v>
      </c>
      <c r="I1564" s="148">
        <v>0</v>
      </c>
      <c r="J1564" s="148">
        <v>0</v>
      </c>
      <c r="K1564" s="148">
        <v>0</v>
      </c>
      <c r="L1564" s="149">
        <v>0</v>
      </c>
      <c r="M1564" s="150">
        <v>0</v>
      </c>
      <c r="N1564" s="154">
        <v>0</v>
      </c>
      <c r="O1564" s="155">
        <v>0</v>
      </c>
    </row>
    <row r="1565" spans="1:15" x14ac:dyDescent="0.2">
      <c r="A1565" s="153" t="s">
        <v>39</v>
      </c>
      <c r="B1565" s="146" t="s">
        <v>44</v>
      </c>
      <c r="C1565" s="147">
        <v>0</v>
      </c>
      <c r="D1565" s="148">
        <v>0</v>
      </c>
      <c r="E1565" s="148">
        <v>0</v>
      </c>
      <c r="F1565" s="148">
        <v>0</v>
      </c>
      <c r="G1565" s="148">
        <v>0</v>
      </c>
      <c r="H1565" s="148">
        <v>0</v>
      </c>
      <c r="I1565" s="148">
        <v>0</v>
      </c>
      <c r="J1565" s="148">
        <v>0</v>
      </c>
      <c r="K1565" s="148">
        <v>0</v>
      </c>
      <c r="L1565" s="149">
        <v>0</v>
      </c>
      <c r="M1565" s="150">
        <v>0</v>
      </c>
      <c r="N1565" s="154">
        <v>0</v>
      </c>
      <c r="O1565" s="155">
        <v>0</v>
      </c>
    </row>
    <row r="1566" spans="1:15" x14ac:dyDescent="0.2">
      <c r="A1566" s="153" t="s">
        <v>10</v>
      </c>
      <c r="B1566" s="146" t="s">
        <v>25</v>
      </c>
      <c r="C1566" s="147">
        <v>0</v>
      </c>
      <c r="D1566" s="148">
        <v>0</v>
      </c>
      <c r="E1566" s="148">
        <v>0</v>
      </c>
      <c r="F1566" s="148">
        <v>0</v>
      </c>
      <c r="G1566" s="148">
        <v>0</v>
      </c>
      <c r="H1566" s="148">
        <v>0</v>
      </c>
      <c r="I1566" s="148">
        <v>0</v>
      </c>
      <c r="J1566" s="148">
        <v>0</v>
      </c>
      <c r="K1566" s="148">
        <v>0</v>
      </c>
      <c r="L1566" s="149">
        <v>0</v>
      </c>
      <c r="M1566" s="150">
        <v>0</v>
      </c>
      <c r="N1566" s="154">
        <v>0</v>
      </c>
      <c r="O1566" s="155">
        <v>0</v>
      </c>
    </row>
    <row r="1567" spans="1:15" x14ac:dyDescent="0.2">
      <c r="A1567" s="153" t="s">
        <v>20</v>
      </c>
      <c r="B1567" s="146" t="s">
        <v>22</v>
      </c>
      <c r="C1567" s="147">
        <v>0</v>
      </c>
      <c r="D1567" s="148">
        <v>0</v>
      </c>
      <c r="E1567" s="148">
        <v>0</v>
      </c>
      <c r="F1567" s="148">
        <v>0</v>
      </c>
      <c r="G1567" s="148">
        <v>0</v>
      </c>
      <c r="H1567" s="148">
        <v>0</v>
      </c>
      <c r="I1567" s="148">
        <v>0</v>
      </c>
      <c r="J1567" s="148">
        <v>0</v>
      </c>
      <c r="K1567" s="148">
        <v>0</v>
      </c>
      <c r="L1567" s="149">
        <v>0</v>
      </c>
      <c r="M1567" s="150">
        <v>0</v>
      </c>
      <c r="N1567" s="154">
        <v>0</v>
      </c>
      <c r="O1567" s="155">
        <v>0</v>
      </c>
    </row>
    <row r="1568" spans="1:15" x14ac:dyDescent="0.2">
      <c r="A1568" s="153" t="s">
        <v>23</v>
      </c>
      <c r="B1568" s="146" t="s">
        <v>24</v>
      </c>
      <c r="C1568" s="147">
        <v>0</v>
      </c>
      <c r="D1568" s="148">
        <v>0</v>
      </c>
      <c r="E1568" s="148">
        <v>0</v>
      </c>
      <c r="F1568" s="148">
        <v>0</v>
      </c>
      <c r="G1568" s="148">
        <v>0</v>
      </c>
      <c r="H1568" s="148">
        <v>0</v>
      </c>
      <c r="I1568" s="148">
        <v>0</v>
      </c>
      <c r="J1568" s="148">
        <v>0</v>
      </c>
      <c r="K1568" s="148">
        <v>0</v>
      </c>
      <c r="L1568" s="149">
        <v>0</v>
      </c>
      <c r="M1568" s="150">
        <v>0</v>
      </c>
      <c r="N1568" s="154">
        <v>0</v>
      </c>
      <c r="O1568" s="155">
        <v>0</v>
      </c>
    </row>
    <row r="1569" spans="1:15" x14ac:dyDescent="0.2">
      <c r="A1569" s="153" t="s">
        <v>10</v>
      </c>
      <c r="B1569" s="146" t="s">
        <v>26</v>
      </c>
      <c r="C1569" s="147">
        <v>0</v>
      </c>
      <c r="D1569" s="148">
        <v>0</v>
      </c>
      <c r="E1569" s="148">
        <v>0</v>
      </c>
      <c r="F1569" s="148">
        <v>0</v>
      </c>
      <c r="G1569" s="148">
        <v>0</v>
      </c>
      <c r="H1569" s="148">
        <v>0</v>
      </c>
      <c r="I1569" s="148">
        <v>0</v>
      </c>
      <c r="J1569" s="148">
        <v>0</v>
      </c>
      <c r="K1569" s="148">
        <v>0</v>
      </c>
      <c r="L1569" s="149">
        <v>0</v>
      </c>
      <c r="M1569" s="150">
        <v>0</v>
      </c>
      <c r="N1569" s="154">
        <v>0</v>
      </c>
      <c r="O1569" s="155">
        <v>0</v>
      </c>
    </row>
    <row r="1570" spans="1:15" x14ac:dyDescent="0.2">
      <c r="A1570" s="153" t="s">
        <v>14</v>
      </c>
      <c r="B1570" s="146" t="s">
        <v>28</v>
      </c>
      <c r="C1570" s="147">
        <v>0</v>
      </c>
      <c r="D1570" s="148">
        <v>0</v>
      </c>
      <c r="E1570" s="148">
        <v>0</v>
      </c>
      <c r="F1570" s="148">
        <v>0</v>
      </c>
      <c r="G1570" s="148">
        <v>0</v>
      </c>
      <c r="H1570" s="148">
        <v>0</v>
      </c>
      <c r="I1570" s="148">
        <v>0</v>
      </c>
      <c r="J1570" s="148">
        <v>0</v>
      </c>
      <c r="K1570" s="148">
        <v>0</v>
      </c>
      <c r="L1570" s="149">
        <v>0</v>
      </c>
      <c r="M1570" s="150">
        <v>0</v>
      </c>
      <c r="N1570" s="154">
        <v>0</v>
      </c>
      <c r="O1570" s="155">
        <v>0</v>
      </c>
    </row>
    <row r="1571" spans="1:15" x14ac:dyDescent="0.2">
      <c r="A1571" s="153" t="s">
        <v>29</v>
      </c>
      <c r="B1571" s="146" t="s">
        <v>30</v>
      </c>
      <c r="C1571" s="147">
        <v>0</v>
      </c>
      <c r="D1571" s="148">
        <v>0</v>
      </c>
      <c r="E1571" s="148">
        <v>0</v>
      </c>
      <c r="F1571" s="148">
        <v>0</v>
      </c>
      <c r="G1571" s="148">
        <v>0</v>
      </c>
      <c r="H1571" s="148">
        <v>0</v>
      </c>
      <c r="I1571" s="148">
        <v>0</v>
      </c>
      <c r="J1571" s="148">
        <v>0</v>
      </c>
      <c r="K1571" s="148">
        <v>0</v>
      </c>
      <c r="L1571" s="149">
        <v>0</v>
      </c>
      <c r="M1571" s="150">
        <v>0</v>
      </c>
      <c r="N1571" s="154">
        <v>0</v>
      </c>
      <c r="O1571" s="155">
        <v>0</v>
      </c>
    </row>
    <row r="1572" spans="1:15" x14ac:dyDescent="0.2">
      <c r="A1572" s="153" t="s">
        <v>18</v>
      </c>
      <c r="B1572" s="146" t="s">
        <v>31</v>
      </c>
      <c r="C1572" s="147">
        <v>0</v>
      </c>
      <c r="D1572" s="148">
        <v>0</v>
      </c>
      <c r="E1572" s="148">
        <v>0</v>
      </c>
      <c r="F1572" s="148">
        <v>0</v>
      </c>
      <c r="G1572" s="148">
        <v>0</v>
      </c>
      <c r="H1572" s="148">
        <v>0</v>
      </c>
      <c r="I1572" s="148">
        <v>0</v>
      </c>
      <c r="J1572" s="148">
        <v>0</v>
      </c>
      <c r="K1572" s="148">
        <v>0</v>
      </c>
      <c r="L1572" s="149">
        <v>0</v>
      </c>
      <c r="M1572" s="150">
        <v>0</v>
      </c>
      <c r="N1572" s="154">
        <v>0</v>
      </c>
      <c r="O1572" s="155">
        <v>0</v>
      </c>
    </row>
    <row r="1573" spans="1:15" x14ac:dyDescent="0.2">
      <c r="A1573" s="153" t="s">
        <v>10</v>
      </c>
      <c r="B1573" s="146" t="s">
        <v>27</v>
      </c>
      <c r="C1573" s="147">
        <v>0</v>
      </c>
      <c r="D1573" s="148">
        <v>0</v>
      </c>
      <c r="E1573" s="148">
        <v>0</v>
      </c>
      <c r="F1573" s="148">
        <v>0</v>
      </c>
      <c r="G1573" s="148">
        <v>0</v>
      </c>
      <c r="H1573" s="148">
        <v>0</v>
      </c>
      <c r="I1573" s="148">
        <v>0</v>
      </c>
      <c r="J1573" s="148">
        <v>0</v>
      </c>
      <c r="K1573" s="148">
        <v>0</v>
      </c>
      <c r="L1573" s="149">
        <v>0</v>
      </c>
      <c r="M1573" s="150">
        <v>0</v>
      </c>
      <c r="N1573" s="154">
        <v>0</v>
      </c>
      <c r="O1573" s="155">
        <v>0</v>
      </c>
    </row>
    <row r="1574" spans="1:15" x14ac:dyDescent="0.2">
      <c r="A1574" s="153" t="s">
        <v>33</v>
      </c>
      <c r="B1574" s="146" t="s">
        <v>34</v>
      </c>
      <c r="C1574" s="147">
        <v>0</v>
      </c>
      <c r="D1574" s="148">
        <v>0</v>
      </c>
      <c r="E1574" s="148">
        <v>0</v>
      </c>
      <c r="F1574" s="148">
        <v>0</v>
      </c>
      <c r="G1574" s="148">
        <v>0</v>
      </c>
      <c r="H1574" s="148">
        <v>0</v>
      </c>
      <c r="I1574" s="148">
        <v>0</v>
      </c>
      <c r="J1574" s="148">
        <v>0</v>
      </c>
      <c r="K1574" s="148">
        <v>0</v>
      </c>
      <c r="L1574" s="149">
        <v>0</v>
      </c>
      <c r="M1574" s="150">
        <v>0</v>
      </c>
      <c r="N1574" s="154">
        <v>0</v>
      </c>
      <c r="O1574" s="155">
        <v>0</v>
      </c>
    </row>
    <row r="1575" spans="1:15" x14ac:dyDescent="0.2">
      <c r="A1575" s="153" t="s">
        <v>123</v>
      </c>
      <c r="B1575" s="146" t="s">
        <v>125</v>
      </c>
      <c r="C1575" s="147">
        <v>0</v>
      </c>
      <c r="D1575" s="148">
        <v>0</v>
      </c>
      <c r="E1575" s="148">
        <v>0</v>
      </c>
      <c r="F1575" s="148">
        <v>0</v>
      </c>
      <c r="G1575" s="148">
        <v>0</v>
      </c>
      <c r="H1575" s="148">
        <v>0</v>
      </c>
      <c r="I1575" s="148">
        <v>0</v>
      </c>
      <c r="J1575" s="148">
        <v>0</v>
      </c>
      <c r="K1575" s="148">
        <v>0</v>
      </c>
      <c r="L1575" s="149">
        <v>0</v>
      </c>
      <c r="M1575" s="150">
        <v>0</v>
      </c>
      <c r="N1575" s="154">
        <v>0</v>
      </c>
      <c r="O1575" s="155">
        <v>0</v>
      </c>
    </row>
    <row r="1576" spans="1:15" x14ac:dyDescent="0.2">
      <c r="A1576" s="153" t="s">
        <v>39</v>
      </c>
      <c r="B1576" s="146" t="s">
        <v>88</v>
      </c>
      <c r="C1576" s="147">
        <v>0</v>
      </c>
      <c r="D1576" s="148">
        <v>0</v>
      </c>
      <c r="E1576" s="148">
        <v>0</v>
      </c>
      <c r="F1576" s="148">
        <v>0</v>
      </c>
      <c r="G1576" s="148">
        <v>0</v>
      </c>
      <c r="H1576" s="148">
        <v>0</v>
      </c>
      <c r="I1576" s="148">
        <v>0</v>
      </c>
      <c r="J1576" s="148">
        <v>0</v>
      </c>
      <c r="K1576" s="148">
        <v>0</v>
      </c>
      <c r="L1576" s="149">
        <v>0</v>
      </c>
      <c r="M1576" s="150">
        <v>0</v>
      </c>
      <c r="N1576" s="154">
        <v>0</v>
      </c>
      <c r="O1576" s="155">
        <v>0</v>
      </c>
    </row>
    <row r="1577" spans="1:15" x14ac:dyDescent="0.2">
      <c r="A1577" s="153" t="s">
        <v>8</v>
      </c>
      <c r="B1577" s="146" t="s">
        <v>9</v>
      </c>
      <c r="C1577" s="147">
        <v>0</v>
      </c>
      <c r="D1577" s="148">
        <v>0</v>
      </c>
      <c r="E1577" s="148">
        <v>0</v>
      </c>
      <c r="F1577" s="148">
        <v>0</v>
      </c>
      <c r="G1577" s="148">
        <v>0</v>
      </c>
      <c r="H1577" s="148">
        <v>0</v>
      </c>
      <c r="I1577" s="148">
        <v>0</v>
      </c>
      <c r="J1577" s="148">
        <v>0</v>
      </c>
      <c r="K1577" s="148">
        <v>0</v>
      </c>
      <c r="L1577" s="149">
        <v>0</v>
      </c>
      <c r="M1577" s="150">
        <v>0</v>
      </c>
      <c r="N1577" s="154">
        <v>0</v>
      </c>
      <c r="O1577" s="155">
        <v>0</v>
      </c>
    </row>
    <row r="1578" spans="1:15" x14ac:dyDescent="0.2">
      <c r="A1578" s="153" t="s">
        <v>10</v>
      </c>
      <c r="B1578" s="146" t="s">
        <v>11</v>
      </c>
      <c r="C1578" s="147">
        <v>0</v>
      </c>
      <c r="D1578" s="148">
        <v>0</v>
      </c>
      <c r="E1578" s="148">
        <v>0</v>
      </c>
      <c r="F1578" s="148">
        <v>0</v>
      </c>
      <c r="G1578" s="148">
        <v>0</v>
      </c>
      <c r="H1578" s="148">
        <v>0</v>
      </c>
      <c r="I1578" s="148">
        <v>0</v>
      </c>
      <c r="J1578" s="148">
        <v>0</v>
      </c>
      <c r="K1578" s="148">
        <v>0</v>
      </c>
      <c r="L1578" s="149">
        <v>0</v>
      </c>
      <c r="M1578" s="150">
        <v>0</v>
      </c>
      <c r="N1578" s="154">
        <v>0</v>
      </c>
      <c r="O1578" s="155">
        <v>0</v>
      </c>
    </row>
    <row r="1579" spans="1:15" x14ac:dyDescent="0.2">
      <c r="A1579" s="153" t="s">
        <v>10</v>
      </c>
      <c r="B1579" s="146" t="s">
        <v>12</v>
      </c>
      <c r="C1579" s="147">
        <v>0</v>
      </c>
      <c r="D1579" s="148">
        <v>0</v>
      </c>
      <c r="E1579" s="148">
        <v>0</v>
      </c>
      <c r="F1579" s="148">
        <v>0</v>
      </c>
      <c r="G1579" s="148">
        <v>0</v>
      </c>
      <c r="H1579" s="148">
        <v>0</v>
      </c>
      <c r="I1579" s="148">
        <v>0</v>
      </c>
      <c r="J1579" s="148">
        <v>0</v>
      </c>
      <c r="K1579" s="148">
        <v>0</v>
      </c>
      <c r="L1579" s="149">
        <v>0</v>
      </c>
      <c r="M1579" s="150">
        <v>0</v>
      </c>
      <c r="N1579" s="154">
        <v>0</v>
      </c>
      <c r="O1579" s="155">
        <v>0</v>
      </c>
    </row>
    <row r="1580" spans="1:15" x14ac:dyDescent="0.2">
      <c r="A1580" s="153" t="s">
        <v>14</v>
      </c>
      <c r="B1580" s="146" t="s">
        <v>15</v>
      </c>
      <c r="C1580" s="147">
        <v>0</v>
      </c>
      <c r="D1580" s="148">
        <v>0</v>
      </c>
      <c r="E1580" s="148">
        <v>0</v>
      </c>
      <c r="F1580" s="148">
        <v>0</v>
      </c>
      <c r="G1580" s="148">
        <v>0</v>
      </c>
      <c r="H1580" s="148">
        <v>0</v>
      </c>
      <c r="I1580" s="148">
        <v>0</v>
      </c>
      <c r="J1580" s="148">
        <v>0</v>
      </c>
      <c r="K1580" s="148">
        <v>0</v>
      </c>
      <c r="L1580" s="149">
        <v>0</v>
      </c>
      <c r="M1580" s="150">
        <v>0</v>
      </c>
      <c r="N1580" s="154">
        <v>0</v>
      </c>
      <c r="O1580" s="155">
        <v>0</v>
      </c>
    </row>
    <row r="1581" spans="1:15" x14ac:dyDescent="0.2">
      <c r="A1581" s="153" t="s">
        <v>8</v>
      </c>
      <c r="B1581" s="146" t="s">
        <v>16</v>
      </c>
      <c r="C1581" s="147">
        <v>0</v>
      </c>
      <c r="D1581" s="148">
        <v>0</v>
      </c>
      <c r="E1581" s="148">
        <v>0</v>
      </c>
      <c r="F1581" s="148">
        <v>0</v>
      </c>
      <c r="G1581" s="148">
        <v>0</v>
      </c>
      <c r="H1581" s="148">
        <v>0</v>
      </c>
      <c r="I1581" s="148">
        <v>0</v>
      </c>
      <c r="J1581" s="148">
        <v>0</v>
      </c>
      <c r="K1581" s="148">
        <v>0</v>
      </c>
      <c r="L1581" s="149">
        <v>0</v>
      </c>
      <c r="M1581" s="150">
        <v>0</v>
      </c>
      <c r="N1581" s="154">
        <v>0</v>
      </c>
      <c r="O1581" s="155">
        <v>0</v>
      </c>
    </row>
    <row r="1582" spans="1:15" x14ac:dyDescent="0.2">
      <c r="A1582" s="153" t="s">
        <v>8</v>
      </c>
      <c r="B1582" s="146" t="s">
        <v>87</v>
      </c>
      <c r="C1582" s="147">
        <v>0</v>
      </c>
      <c r="D1582" s="148">
        <v>0</v>
      </c>
      <c r="E1582" s="148">
        <v>0</v>
      </c>
      <c r="F1582" s="148">
        <v>0</v>
      </c>
      <c r="G1582" s="148">
        <v>0</v>
      </c>
      <c r="H1582" s="148">
        <v>0</v>
      </c>
      <c r="I1582" s="148">
        <v>0</v>
      </c>
      <c r="J1582" s="148">
        <v>0</v>
      </c>
      <c r="K1582" s="148">
        <v>0</v>
      </c>
      <c r="L1582" s="149">
        <v>0</v>
      </c>
      <c r="M1582" s="150">
        <v>0</v>
      </c>
      <c r="N1582" s="154">
        <v>0</v>
      </c>
      <c r="O1582" s="155">
        <v>0</v>
      </c>
    </row>
    <row r="1583" spans="1:15" x14ac:dyDescent="0.2">
      <c r="A1583" s="153" t="s">
        <v>8</v>
      </c>
      <c r="B1583" s="146" t="s">
        <v>17</v>
      </c>
      <c r="C1583" s="147">
        <v>0</v>
      </c>
      <c r="D1583" s="148">
        <v>0</v>
      </c>
      <c r="E1583" s="148">
        <v>0</v>
      </c>
      <c r="F1583" s="148">
        <v>0</v>
      </c>
      <c r="G1583" s="148">
        <v>0</v>
      </c>
      <c r="H1583" s="148">
        <v>0</v>
      </c>
      <c r="I1583" s="148">
        <v>0</v>
      </c>
      <c r="J1583" s="148">
        <v>0</v>
      </c>
      <c r="K1583" s="148">
        <v>0</v>
      </c>
      <c r="L1583" s="149">
        <v>0</v>
      </c>
      <c r="M1583" s="150">
        <v>0</v>
      </c>
      <c r="N1583" s="154">
        <v>0</v>
      </c>
      <c r="O1583" s="155">
        <v>0</v>
      </c>
    </row>
    <row r="1584" spans="1:15" x14ac:dyDescent="0.2">
      <c r="A1584" s="153" t="s">
        <v>18</v>
      </c>
      <c r="B1584" s="146" t="s">
        <v>19</v>
      </c>
      <c r="C1584" s="147">
        <v>0</v>
      </c>
      <c r="D1584" s="148">
        <v>0</v>
      </c>
      <c r="E1584" s="148">
        <v>0</v>
      </c>
      <c r="F1584" s="148">
        <v>0</v>
      </c>
      <c r="G1584" s="148">
        <v>0</v>
      </c>
      <c r="H1584" s="148">
        <v>0</v>
      </c>
      <c r="I1584" s="148">
        <v>0</v>
      </c>
      <c r="J1584" s="148">
        <v>0</v>
      </c>
      <c r="K1584" s="148">
        <v>0</v>
      </c>
      <c r="L1584" s="149">
        <v>0</v>
      </c>
      <c r="M1584" s="150">
        <v>0</v>
      </c>
      <c r="N1584" s="154">
        <v>0</v>
      </c>
      <c r="O1584" s="155">
        <v>0</v>
      </c>
    </row>
    <row r="1585" spans="1:15" x14ac:dyDescent="0.2">
      <c r="A1585" s="153" t="s">
        <v>10</v>
      </c>
      <c r="B1585" s="146" t="s">
        <v>13</v>
      </c>
      <c r="C1585" s="147">
        <v>0</v>
      </c>
      <c r="D1585" s="148">
        <v>0</v>
      </c>
      <c r="E1585" s="148">
        <v>0</v>
      </c>
      <c r="F1585" s="148">
        <v>0</v>
      </c>
      <c r="G1585" s="148">
        <v>0</v>
      </c>
      <c r="H1585" s="148">
        <v>0</v>
      </c>
      <c r="I1585" s="148">
        <v>0</v>
      </c>
      <c r="J1585" s="148">
        <v>0</v>
      </c>
      <c r="K1585" s="148">
        <v>0</v>
      </c>
      <c r="L1585" s="149">
        <v>0</v>
      </c>
      <c r="M1585" s="150">
        <v>0</v>
      </c>
      <c r="N1585" s="154">
        <v>0</v>
      </c>
      <c r="O1585" s="155">
        <v>0</v>
      </c>
    </row>
    <row r="1586" spans="1:15" x14ac:dyDescent="0.2">
      <c r="A1586" s="153" t="s">
        <v>33</v>
      </c>
      <c r="B1586" s="146" t="s">
        <v>136</v>
      </c>
      <c r="C1586" s="147">
        <v>0</v>
      </c>
      <c r="D1586" s="148">
        <v>0</v>
      </c>
      <c r="E1586" s="148">
        <v>0</v>
      </c>
      <c r="F1586" s="148">
        <v>0</v>
      </c>
      <c r="G1586" s="148">
        <v>0</v>
      </c>
      <c r="H1586" s="148">
        <v>0</v>
      </c>
      <c r="I1586" s="148">
        <v>0</v>
      </c>
      <c r="J1586" s="148">
        <v>0</v>
      </c>
      <c r="K1586" s="148">
        <v>0</v>
      </c>
      <c r="L1586" s="149">
        <v>0</v>
      </c>
      <c r="M1586" s="150">
        <v>0</v>
      </c>
      <c r="N1586" s="154">
        <v>0</v>
      </c>
      <c r="O1586" s="155">
        <v>0</v>
      </c>
    </row>
    <row r="1587" spans="1:15" x14ac:dyDescent="0.2">
      <c r="A1587" s="156" t="s">
        <v>130</v>
      </c>
      <c r="B1587" s="146" t="s">
        <v>130</v>
      </c>
      <c r="C1587" s="147">
        <v>0</v>
      </c>
      <c r="D1587" s="148">
        <v>0</v>
      </c>
      <c r="E1587" s="148">
        <v>0</v>
      </c>
      <c r="F1587" s="148">
        <v>0</v>
      </c>
      <c r="G1587" s="148">
        <v>0</v>
      </c>
      <c r="H1587" s="148">
        <v>0</v>
      </c>
      <c r="I1587" s="148">
        <v>0</v>
      </c>
      <c r="J1587" s="148">
        <v>0</v>
      </c>
      <c r="K1587" s="148">
        <v>0</v>
      </c>
      <c r="L1587" s="149">
        <v>0</v>
      </c>
      <c r="M1587" s="150">
        <v>0</v>
      </c>
      <c r="N1587" s="154">
        <v>0</v>
      </c>
      <c r="O1587" s="155">
        <v>0</v>
      </c>
    </row>
    <row r="1588" spans="1:15" x14ac:dyDescent="0.2">
      <c r="A1588" s="156" t="s">
        <v>131</v>
      </c>
      <c r="B1588" s="146" t="s">
        <v>131</v>
      </c>
      <c r="C1588" s="147">
        <v>0</v>
      </c>
      <c r="D1588" s="148">
        <v>0</v>
      </c>
      <c r="E1588" s="148">
        <v>0</v>
      </c>
      <c r="F1588" s="148">
        <v>0</v>
      </c>
      <c r="G1588" s="148">
        <v>0</v>
      </c>
      <c r="H1588" s="148">
        <v>0</v>
      </c>
      <c r="I1588" s="148">
        <v>0</v>
      </c>
      <c r="J1588" s="148">
        <v>0</v>
      </c>
      <c r="K1588" s="148">
        <v>0</v>
      </c>
      <c r="L1588" s="149">
        <v>0</v>
      </c>
      <c r="M1588" s="150">
        <v>0</v>
      </c>
      <c r="N1588" s="154">
        <v>0</v>
      </c>
      <c r="O1588" s="155">
        <v>0</v>
      </c>
    </row>
    <row r="1589" spans="1:15" x14ac:dyDescent="0.2">
      <c r="A1589" s="153" t="s">
        <v>32</v>
      </c>
      <c r="B1589" s="146" t="s">
        <v>32</v>
      </c>
      <c r="C1589" s="147">
        <v>0</v>
      </c>
      <c r="D1589" s="148">
        <v>0</v>
      </c>
      <c r="E1589" s="148">
        <v>0</v>
      </c>
      <c r="F1589" s="148">
        <v>0</v>
      </c>
      <c r="G1589" s="148">
        <v>0</v>
      </c>
      <c r="H1589" s="148">
        <v>0</v>
      </c>
      <c r="I1589" s="148">
        <v>0</v>
      </c>
      <c r="J1589" s="148">
        <v>0</v>
      </c>
      <c r="K1589" s="148">
        <v>0</v>
      </c>
      <c r="L1589" s="149">
        <v>0</v>
      </c>
      <c r="M1589" s="150">
        <v>0</v>
      </c>
      <c r="N1589" s="154">
        <v>0</v>
      </c>
      <c r="O1589" s="155">
        <v>0</v>
      </c>
    </row>
    <row r="1590" spans="1:15" x14ac:dyDescent="0.2">
      <c r="A1590" s="157" t="s">
        <v>40</v>
      </c>
      <c r="B1590" s="158"/>
      <c r="C1590" s="159">
        <v>0</v>
      </c>
      <c r="D1590" s="160">
        <v>0</v>
      </c>
      <c r="E1590" s="160">
        <v>0</v>
      </c>
      <c r="F1590" s="160">
        <v>0</v>
      </c>
      <c r="G1590" s="160">
        <v>0</v>
      </c>
      <c r="H1590" s="160">
        <v>0</v>
      </c>
      <c r="I1590" s="160">
        <v>0</v>
      </c>
      <c r="J1590" s="160">
        <v>0</v>
      </c>
      <c r="K1590" s="161">
        <v>0</v>
      </c>
      <c r="L1590" s="162">
        <v>0</v>
      </c>
      <c r="M1590" s="162">
        <v>0</v>
      </c>
      <c r="N1590" s="163">
        <v>0</v>
      </c>
      <c r="O1590" s="164"/>
    </row>
    <row r="1591" spans="1:15" x14ac:dyDescent="0.2">
      <c r="A1591" s="165"/>
      <c r="B1591" s="165"/>
      <c r="C1591" s="166"/>
      <c r="D1591" s="166"/>
      <c r="E1591" s="166"/>
      <c r="F1591" s="166"/>
      <c r="G1591" s="166"/>
      <c r="H1591" s="166"/>
      <c r="I1591" s="166"/>
      <c r="J1591" s="166"/>
      <c r="K1591" s="166"/>
      <c r="L1591" s="167"/>
      <c r="M1591" s="167"/>
      <c r="N1591" s="167"/>
      <c r="O1591" s="168"/>
    </row>
    <row r="1592" spans="1:15" x14ac:dyDescent="0.2">
      <c r="A1592" s="157" t="s">
        <v>129</v>
      </c>
      <c r="B1592" s="158" t="s">
        <v>129</v>
      </c>
      <c r="C1592" s="159">
        <v>0</v>
      </c>
      <c r="D1592" s="160">
        <v>0</v>
      </c>
      <c r="E1592" s="160">
        <v>0</v>
      </c>
      <c r="F1592" s="160">
        <v>0</v>
      </c>
      <c r="G1592" s="160">
        <v>0</v>
      </c>
      <c r="H1592" s="160">
        <v>0</v>
      </c>
      <c r="I1592" s="160">
        <v>0</v>
      </c>
      <c r="J1592" s="160">
        <v>0</v>
      </c>
      <c r="K1592" s="161">
        <v>0</v>
      </c>
      <c r="L1592" s="162">
        <v>0</v>
      </c>
      <c r="M1592" s="169">
        <v>0</v>
      </c>
      <c r="N1592" s="163">
        <v>0</v>
      </c>
      <c r="O1592" s="170"/>
    </row>
    <row r="1593" spans="1:15" x14ac:dyDescent="0.2">
      <c r="A1593" s="157" t="s">
        <v>41</v>
      </c>
      <c r="B1593" s="158" t="s">
        <v>41</v>
      </c>
      <c r="C1593" s="159">
        <v>0</v>
      </c>
      <c r="D1593" s="160">
        <v>0</v>
      </c>
      <c r="E1593" s="160">
        <v>0</v>
      </c>
      <c r="F1593" s="160">
        <v>0</v>
      </c>
      <c r="G1593" s="160">
        <v>0</v>
      </c>
      <c r="H1593" s="160">
        <v>0</v>
      </c>
      <c r="I1593" s="160">
        <v>0</v>
      </c>
      <c r="J1593" s="160">
        <v>0</v>
      </c>
      <c r="K1593" s="161">
        <v>0</v>
      </c>
      <c r="L1593" s="162">
        <v>0</v>
      </c>
      <c r="M1593" s="169">
        <v>0</v>
      </c>
      <c r="N1593" s="163">
        <v>0</v>
      </c>
      <c r="O1593" s="170"/>
    </row>
    <row r="1594" spans="1:15" x14ac:dyDescent="0.2">
      <c r="A1594" s="157" t="s">
        <v>126</v>
      </c>
      <c r="B1594" s="158" t="s">
        <v>127</v>
      </c>
      <c r="C1594" s="159">
        <v>0</v>
      </c>
      <c r="D1594" s="160">
        <v>0</v>
      </c>
      <c r="E1594" s="160">
        <v>0</v>
      </c>
      <c r="F1594" s="160">
        <v>0</v>
      </c>
      <c r="G1594" s="160">
        <v>0</v>
      </c>
      <c r="H1594" s="160">
        <v>0</v>
      </c>
      <c r="I1594" s="160">
        <v>0</v>
      </c>
      <c r="J1594" s="160">
        <v>0</v>
      </c>
      <c r="K1594" s="161">
        <v>0</v>
      </c>
      <c r="L1594" s="162">
        <v>0</v>
      </c>
      <c r="M1594" s="169">
        <v>0</v>
      </c>
      <c r="N1594" s="163">
        <v>0</v>
      </c>
      <c r="O1594" s="170"/>
    </row>
    <row r="1595" spans="1:15" x14ac:dyDescent="0.2">
      <c r="A1595" s="170"/>
      <c r="B1595" s="170"/>
      <c r="C1595" s="170"/>
      <c r="D1595" s="170"/>
      <c r="E1595" s="170"/>
      <c r="F1595" s="170"/>
      <c r="G1595" s="170"/>
      <c r="H1595" s="170"/>
      <c r="I1595" s="170"/>
      <c r="J1595" s="170"/>
      <c r="K1595" s="170"/>
      <c r="L1595" s="171"/>
      <c r="M1595" s="171"/>
      <c r="N1595" s="171"/>
      <c r="O1595" s="170"/>
    </row>
    <row r="1596" spans="1:15" x14ac:dyDescent="0.2">
      <c r="A1596" s="157" t="s">
        <v>42</v>
      </c>
      <c r="B1596" s="158"/>
      <c r="C1596" s="159">
        <v>0</v>
      </c>
      <c r="D1596" s="160">
        <v>0</v>
      </c>
      <c r="E1596" s="160">
        <v>0</v>
      </c>
      <c r="F1596" s="160">
        <v>0</v>
      </c>
      <c r="G1596" s="160">
        <v>0</v>
      </c>
      <c r="H1596" s="160">
        <v>0</v>
      </c>
      <c r="I1596" s="160">
        <v>0</v>
      </c>
      <c r="J1596" s="160">
        <v>0</v>
      </c>
      <c r="K1596" s="161">
        <v>0</v>
      </c>
      <c r="L1596" s="162">
        <v>0</v>
      </c>
      <c r="M1596" s="169">
        <v>0</v>
      </c>
      <c r="N1596" s="163">
        <v>0</v>
      </c>
      <c r="O1596" s="170"/>
    </row>
    <row r="1597" spans="1:15" x14ac:dyDescent="0.2">
      <c r="A1597" s="172"/>
      <c r="B1597" s="170"/>
      <c r="C1597" s="170"/>
      <c r="D1597" s="170"/>
      <c r="E1597" s="170"/>
      <c r="F1597" s="170"/>
      <c r="G1597" s="170"/>
      <c r="H1597" s="170"/>
      <c r="I1597" s="170"/>
      <c r="J1597" s="170"/>
      <c r="K1597" s="170"/>
      <c r="L1597" s="170"/>
      <c r="M1597" s="170"/>
      <c r="N1597" s="170"/>
      <c r="O1597" s="170"/>
    </row>
    <row r="1598" spans="1:15" x14ac:dyDescent="0.2">
      <c r="A1598" s="173" t="s">
        <v>85</v>
      </c>
      <c r="B1598" s="174" t="s">
        <v>84</v>
      </c>
      <c r="C1598" s="175"/>
      <c r="D1598" s="176"/>
      <c r="E1598" s="170"/>
      <c r="F1598" s="170"/>
      <c r="G1598" s="170"/>
      <c r="H1598" s="170"/>
      <c r="I1598" s="170"/>
      <c r="J1598" s="170"/>
      <c r="K1598" s="170"/>
      <c r="L1598" s="170"/>
      <c r="M1598" s="170"/>
      <c r="N1598" s="170"/>
      <c r="O1598" s="170"/>
    </row>
    <row r="1599" spans="1:15" x14ac:dyDescent="0.2">
      <c r="A1599" s="177"/>
      <c r="B1599" s="178" t="s">
        <v>76</v>
      </c>
      <c r="C1599" s="179"/>
      <c r="D1599" s="176"/>
      <c r="E1599" s="170"/>
      <c r="F1599" s="170"/>
      <c r="G1599" s="170"/>
      <c r="H1599" s="170"/>
      <c r="I1599" s="170"/>
      <c r="J1599" s="170"/>
      <c r="K1599" s="170"/>
      <c r="L1599" s="170"/>
      <c r="M1599" s="170"/>
      <c r="N1599" s="170"/>
      <c r="O1599" s="170"/>
    </row>
    <row r="1600" spans="1:15" x14ac:dyDescent="0.2">
      <c r="A1600" s="180" t="s">
        <v>132</v>
      </c>
      <c r="B1600" s="170"/>
      <c r="C1600" s="170"/>
      <c r="D1600" s="170"/>
      <c r="E1600" s="170"/>
      <c r="F1600" s="170"/>
      <c r="G1600" s="170"/>
      <c r="H1600" s="170"/>
      <c r="I1600" s="170"/>
      <c r="J1600" s="170"/>
      <c r="K1600" s="170"/>
      <c r="L1600" s="170"/>
      <c r="M1600" s="170"/>
      <c r="N1600" s="170"/>
      <c r="O1600" s="170"/>
    </row>
    <row r="2570" s="15" customFormat="1" x14ac:dyDescent="0.2"/>
    <row r="2571" s="15" customFormat="1" x14ac:dyDescent="0.2"/>
    <row r="2572" s="15" customFormat="1" x14ac:dyDescent="0.2"/>
    <row r="2573" s="15" customFormat="1" x14ac:dyDescent="0.2"/>
    <row r="2574" s="15" customFormat="1" x14ac:dyDescent="0.2"/>
    <row r="2575" s="15" customFormat="1" x14ac:dyDescent="0.2"/>
    <row r="2576" s="15" customFormat="1" x14ac:dyDescent="0.2"/>
    <row r="2577" s="15" customFormat="1" x14ac:dyDescent="0.2"/>
    <row r="2578" s="15" customFormat="1" x14ac:dyDescent="0.2"/>
    <row r="2579" s="15" customFormat="1" x14ac:dyDescent="0.2"/>
    <row r="2580" s="15" customFormat="1" x14ac:dyDescent="0.2"/>
    <row r="2581" s="15" customFormat="1" x14ac:dyDescent="0.2"/>
    <row r="2582" s="15" customFormat="1" x14ac:dyDescent="0.2"/>
    <row r="2583" s="15" customFormat="1" x14ac:dyDescent="0.2"/>
    <row r="2584" s="15" customFormat="1" x14ac:dyDescent="0.2"/>
    <row r="2585" s="15" customFormat="1" x14ac:dyDescent="0.2"/>
    <row r="2586" s="15" customFormat="1" x14ac:dyDescent="0.2"/>
    <row r="2587" s="15" customFormat="1" x14ac:dyDescent="0.2"/>
    <row r="2588" s="15" customFormat="1" x14ac:dyDescent="0.2"/>
    <row r="2589" s="15" customFormat="1" x14ac:dyDescent="0.2"/>
    <row r="2590" s="15" customFormat="1" x14ac:dyDescent="0.2"/>
    <row r="2591" s="15" customFormat="1" x14ac:dyDescent="0.2"/>
    <row r="2592" s="15" customFormat="1" x14ac:dyDescent="0.2"/>
    <row r="2593" s="15" customFormat="1" x14ac:dyDescent="0.2"/>
    <row r="2594" s="15" customFormat="1" x14ac:dyDescent="0.2"/>
    <row r="2595" s="15" customFormat="1" x14ac:dyDescent="0.2"/>
    <row r="2596" s="15" customFormat="1" x14ac:dyDescent="0.2"/>
    <row r="2597" s="15" customFormat="1" x14ac:dyDescent="0.2"/>
    <row r="2598" s="15" customFormat="1" x14ac:dyDescent="0.2"/>
    <row r="2599" s="15" customFormat="1" x14ac:dyDescent="0.2"/>
    <row r="2600" s="15" customFormat="1" x14ac:dyDescent="0.2"/>
    <row r="2601" s="15" customFormat="1" x14ac:dyDescent="0.2"/>
    <row r="2602" s="15" customFormat="1" x14ac:dyDescent="0.2"/>
    <row r="2843" s="15" customFormat="1" x14ac:dyDescent="0.2"/>
    <row r="2844" s="15" customFormat="1" x14ac:dyDescent="0.2"/>
    <row r="2845" s="15" customFormat="1" x14ac:dyDescent="0.2"/>
    <row r="2846" s="15" customFormat="1" x14ac:dyDescent="0.2"/>
    <row r="2847" s="15" customFormat="1" x14ac:dyDescent="0.2"/>
    <row r="2848" s="15" customFormat="1" x14ac:dyDescent="0.2"/>
    <row r="2849" s="15" customFormat="1" x14ac:dyDescent="0.2"/>
    <row r="2850" s="15" customFormat="1" x14ac:dyDescent="0.2"/>
    <row r="2851" s="15" customFormat="1" x14ac:dyDescent="0.2"/>
    <row r="2852" s="15" customFormat="1" x14ac:dyDescent="0.2"/>
    <row r="2853" s="15" customFormat="1" x14ac:dyDescent="0.2"/>
    <row r="2854" s="15" customFormat="1" x14ac:dyDescent="0.2"/>
    <row r="2855" s="15" customFormat="1" x14ac:dyDescent="0.2"/>
    <row r="2856" s="15" customFormat="1" x14ac:dyDescent="0.2"/>
    <row r="2857" s="15" customFormat="1" x14ac:dyDescent="0.2"/>
    <row r="2858" s="15" customFormat="1" x14ac:dyDescent="0.2"/>
    <row r="2859" s="15" customFormat="1" x14ac:dyDescent="0.2"/>
    <row r="2860" s="15" customFormat="1" x14ac:dyDescent="0.2"/>
    <row r="2861" s="15" customFormat="1" x14ac:dyDescent="0.2"/>
    <row r="2862" s="15" customFormat="1" x14ac:dyDescent="0.2"/>
    <row r="2863" s="15" customFormat="1" x14ac:dyDescent="0.2"/>
    <row r="2864" s="15" customFormat="1" x14ac:dyDescent="0.2"/>
    <row r="2865" s="15" customFormat="1" x14ac:dyDescent="0.2"/>
    <row r="2866" s="15" customFormat="1" x14ac:dyDescent="0.2"/>
    <row r="2867" s="15" customFormat="1" x14ac:dyDescent="0.2"/>
    <row r="2868" s="15" customFormat="1" x14ac:dyDescent="0.2"/>
    <row r="2869" s="15" customFormat="1" x14ac:dyDescent="0.2"/>
    <row r="2870" s="15" customFormat="1" x14ac:dyDescent="0.2"/>
    <row r="2871" s="15" customFormat="1" x14ac:dyDescent="0.2"/>
    <row r="2872" s="15" customFormat="1" x14ac:dyDescent="0.2"/>
    <row r="2873" s="15" customFormat="1" x14ac:dyDescent="0.2"/>
    <row r="2874" s="15" customFormat="1" x14ac:dyDescent="0.2"/>
    <row r="2875" s="15" customFormat="1" x14ac:dyDescent="0.2"/>
    <row r="3347" s="16" customFormat="1" x14ac:dyDescent="0.2"/>
    <row r="3514" s="16" customFormat="1" x14ac:dyDescent="0.2"/>
  </sheetData>
  <dataConsolidate/>
  <mergeCells count="80">
    <mergeCell ref="C1:J1"/>
    <mergeCell ref="L1:O1"/>
    <mergeCell ref="C201:J201"/>
    <mergeCell ref="L201:O201"/>
    <mergeCell ref="C241:J241"/>
    <mergeCell ref="L241:O241"/>
    <mergeCell ref="C281:J281"/>
    <mergeCell ref="L281:O281"/>
    <mergeCell ref="C321:J321"/>
    <mergeCell ref="L321:O321"/>
    <mergeCell ref="C361:J361"/>
    <mergeCell ref="L361:O361"/>
    <mergeCell ref="C401:J401"/>
    <mergeCell ref="L401:O401"/>
    <mergeCell ref="C441:J441"/>
    <mergeCell ref="L441:O441"/>
    <mergeCell ref="C481:J481"/>
    <mergeCell ref="L481:O481"/>
    <mergeCell ref="C521:J521"/>
    <mergeCell ref="L521:O521"/>
    <mergeCell ref="C561:J561"/>
    <mergeCell ref="L561:O561"/>
    <mergeCell ref="C601:J601"/>
    <mergeCell ref="L601:O601"/>
    <mergeCell ref="C641:J641"/>
    <mergeCell ref="L641:O641"/>
    <mergeCell ref="C681:J681"/>
    <mergeCell ref="L681:O681"/>
    <mergeCell ref="C721:J721"/>
    <mergeCell ref="L721:O721"/>
    <mergeCell ref="C761:J761"/>
    <mergeCell ref="L761:O761"/>
    <mergeCell ref="C801:J801"/>
    <mergeCell ref="L801:O801"/>
    <mergeCell ref="C841:J841"/>
    <mergeCell ref="L841:O841"/>
    <mergeCell ref="C881:J881"/>
    <mergeCell ref="L881:O881"/>
    <mergeCell ref="C1081:J1081"/>
    <mergeCell ref="L1081:O1081"/>
    <mergeCell ref="C1121:J1121"/>
    <mergeCell ref="L1121:O1121"/>
    <mergeCell ref="C921:J921"/>
    <mergeCell ref="L921:O921"/>
    <mergeCell ref="C961:J961"/>
    <mergeCell ref="L961:O961"/>
    <mergeCell ref="C1001:J1001"/>
    <mergeCell ref="L1001:O1001"/>
    <mergeCell ref="C1561:J1561"/>
    <mergeCell ref="L1561:O1561"/>
    <mergeCell ref="C41:J41"/>
    <mergeCell ref="L41:O41"/>
    <mergeCell ref="C81:J81"/>
    <mergeCell ref="L81:O81"/>
    <mergeCell ref="C1321:J1321"/>
    <mergeCell ref="L1321:O1321"/>
    <mergeCell ref="C1441:J1441"/>
    <mergeCell ref="L1441:O1441"/>
    <mergeCell ref="C1481:J1481"/>
    <mergeCell ref="L1481:O1481"/>
    <mergeCell ref="C1521:J1521"/>
    <mergeCell ref="L1521:O1521"/>
    <mergeCell ref="C1361:J1361"/>
    <mergeCell ref="L1361:O1361"/>
    <mergeCell ref="C1401:J1401"/>
    <mergeCell ref="L1401:O1401"/>
    <mergeCell ref="C121:J121"/>
    <mergeCell ref="L121:O121"/>
    <mergeCell ref="C161:J161"/>
    <mergeCell ref="L161:O161"/>
    <mergeCell ref="C1281:J1281"/>
    <mergeCell ref="L1281:O1281"/>
    <mergeCell ref="C1161:J1161"/>
    <mergeCell ref="L1161:O1161"/>
    <mergeCell ref="C1201:J1201"/>
    <mergeCell ref="L1201:O1201"/>
    <mergeCell ref="C1241:J1241"/>
    <mergeCell ref="L1241:O1241"/>
    <mergeCell ref="C1041:J1041"/>
    <mergeCell ref="L1041:O1041"/>
  </mergeCells>
  <phoneticPr fontId="4" type="noConversion"/>
  <conditionalFormatting sqref="N3:O29">
    <cfRule type="expression" dxfId="56" priority="181">
      <formula>R3</formula>
    </cfRule>
  </conditionalFormatting>
  <conditionalFormatting sqref="N83:O109">
    <cfRule type="expression" dxfId="55" priority="58">
      <formula>R83</formula>
    </cfRule>
  </conditionalFormatting>
  <conditionalFormatting sqref="N123:O149">
    <cfRule type="expression" dxfId="54" priority="57">
      <formula>R123</formula>
    </cfRule>
  </conditionalFormatting>
  <conditionalFormatting sqref="N163:O189">
    <cfRule type="expression" dxfId="53" priority="56">
      <formula>R163</formula>
    </cfRule>
  </conditionalFormatting>
  <conditionalFormatting sqref="N283:O309">
    <cfRule type="expression" dxfId="52" priority="53">
      <formula>R283</formula>
    </cfRule>
  </conditionalFormatting>
  <conditionalFormatting sqref="N323:O349">
    <cfRule type="expression" dxfId="51" priority="52">
      <formula>R323</formula>
    </cfRule>
  </conditionalFormatting>
  <conditionalFormatting sqref="N363:O389">
    <cfRule type="expression" dxfId="50" priority="51">
      <formula>R363</formula>
    </cfRule>
  </conditionalFormatting>
  <conditionalFormatting sqref="N403:O429">
    <cfRule type="expression" dxfId="49" priority="50">
      <formula>R403</formula>
    </cfRule>
  </conditionalFormatting>
  <conditionalFormatting sqref="N443:O469">
    <cfRule type="expression" dxfId="48" priority="49">
      <formula>R443</formula>
    </cfRule>
  </conditionalFormatting>
  <conditionalFormatting sqref="N483:O509">
    <cfRule type="expression" dxfId="47" priority="48">
      <formula>R483</formula>
    </cfRule>
  </conditionalFormatting>
  <conditionalFormatting sqref="N523:O549">
    <cfRule type="expression" dxfId="46" priority="47">
      <formula>R523</formula>
    </cfRule>
  </conditionalFormatting>
  <conditionalFormatting sqref="N563:O589">
    <cfRule type="expression" dxfId="45" priority="46">
      <formula>R563</formula>
    </cfRule>
  </conditionalFormatting>
  <conditionalFormatting sqref="N603:O629">
    <cfRule type="expression" dxfId="44" priority="45">
      <formula>R603</formula>
    </cfRule>
  </conditionalFormatting>
  <conditionalFormatting sqref="N683:O709">
    <cfRule type="expression" dxfId="43" priority="43">
      <formula>R683</formula>
    </cfRule>
  </conditionalFormatting>
  <conditionalFormatting sqref="N803:O829">
    <cfRule type="expression" dxfId="42" priority="40">
      <formula>R803</formula>
    </cfRule>
  </conditionalFormatting>
  <conditionalFormatting sqref="N843:O869">
    <cfRule type="expression" dxfId="41" priority="39">
      <formula>R843</formula>
    </cfRule>
  </conditionalFormatting>
  <conditionalFormatting sqref="N883:O909">
    <cfRule type="expression" dxfId="40" priority="38">
      <formula>R883</formula>
    </cfRule>
  </conditionalFormatting>
  <conditionalFormatting sqref="N963:O989">
    <cfRule type="expression" dxfId="39" priority="36">
      <formula>R963</formula>
    </cfRule>
  </conditionalFormatting>
  <conditionalFormatting sqref="N1003:O1029">
    <cfRule type="expression" dxfId="38" priority="35">
      <formula>R1003</formula>
    </cfRule>
  </conditionalFormatting>
  <conditionalFormatting sqref="N1043:O1069">
    <cfRule type="expression" dxfId="37" priority="34">
      <formula>R1043</formula>
    </cfRule>
  </conditionalFormatting>
  <conditionalFormatting sqref="N1083:O1109">
    <cfRule type="expression" dxfId="36" priority="33">
      <formula>R1083</formula>
    </cfRule>
  </conditionalFormatting>
  <conditionalFormatting sqref="N1243:O1269">
    <cfRule type="expression" dxfId="35" priority="29">
      <formula>R1243</formula>
    </cfRule>
  </conditionalFormatting>
  <conditionalFormatting sqref="N1323:O1349">
    <cfRule type="expression" dxfId="34" priority="28">
      <formula>R1323</formula>
    </cfRule>
  </conditionalFormatting>
  <conditionalFormatting sqref="N1283:O1309">
    <cfRule type="expression" dxfId="33" priority="27">
      <formula>R1283</formula>
    </cfRule>
  </conditionalFormatting>
  <conditionalFormatting sqref="N1363:O1389">
    <cfRule type="expression" dxfId="32" priority="26">
      <formula>R1363</formula>
    </cfRule>
  </conditionalFormatting>
  <conditionalFormatting sqref="N1483:O1509">
    <cfRule type="expression" dxfId="31" priority="23">
      <formula>R1483</formula>
    </cfRule>
  </conditionalFormatting>
  <conditionalFormatting sqref="N1563:O1589">
    <cfRule type="expression" dxfId="30" priority="21">
      <formula>R1563</formula>
    </cfRule>
  </conditionalFormatting>
  <conditionalFormatting sqref="N243:O269">
    <cfRule type="expression" dxfId="29" priority="20">
      <formula>R243</formula>
    </cfRule>
  </conditionalFormatting>
  <conditionalFormatting sqref="N923:O949">
    <cfRule type="expression" dxfId="28" priority="19">
      <formula>R923</formula>
    </cfRule>
  </conditionalFormatting>
  <conditionalFormatting sqref="N1523:O1549">
    <cfRule type="expression" dxfId="27" priority="16">
      <formula>R1523</formula>
    </cfRule>
  </conditionalFormatting>
  <conditionalFormatting sqref="N43:O69">
    <cfRule type="expression" dxfId="26" priority="11">
      <formula>R43</formula>
    </cfRule>
  </conditionalFormatting>
  <conditionalFormatting sqref="N203:O229">
    <cfRule type="expression" dxfId="25" priority="10">
      <formula>R203</formula>
    </cfRule>
  </conditionalFormatting>
  <conditionalFormatting sqref="N723:O749">
    <cfRule type="expression" dxfId="24" priority="8">
      <formula>R723</formula>
    </cfRule>
  </conditionalFormatting>
  <conditionalFormatting sqref="N763:O789">
    <cfRule type="expression" dxfId="23" priority="7">
      <formula>R763</formula>
    </cfRule>
  </conditionalFormatting>
  <conditionalFormatting sqref="N1123:O1149">
    <cfRule type="expression" dxfId="22" priority="6">
      <formula>R1123</formula>
    </cfRule>
  </conditionalFormatting>
  <conditionalFormatting sqref="N1163:O1189">
    <cfRule type="expression" dxfId="21" priority="5">
      <formula>R1163</formula>
    </cfRule>
  </conditionalFormatting>
  <conditionalFormatting sqref="N1203:O1229">
    <cfRule type="expression" dxfId="20" priority="4">
      <formula>R1203</formula>
    </cfRule>
  </conditionalFormatting>
  <conditionalFormatting sqref="N1403:O1429">
    <cfRule type="expression" dxfId="19" priority="3">
      <formula>R1403</formula>
    </cfRule>
  </conditionalFormatting>
  <conditionalFormatting sqref="N1443:O1469">
    <cfRule type="expression" dxfId="18" priority="2">
      <formula>R1443</formula>
    </cfRule>
  </conditionalFormatting>
  <conditionalFormatting sqref="N643:O669">
    <cfRule type="expression" dxfId="17" priority="1">
      <formula>R643</formula>
    </cfRule>
  </conditionalFormatting>
  <pageMargins left="0.75" right="0.75" top="1" bottom="1" header="0.5" footer="0.5"/>
  <pageSetup scale="10" orientation="landscape" r:id="rId1"/>
  <headerFooter alignWithMargins="0"/>
  <rowBreaks count="490" manualBreakCount="490">
    <brk id="40" max="16383" man="1"/>
    <brk id="80" max="16383" man="1"/>
    <brk id="120" max="16383" man="1"/>
    <brk id="160" max="16383" man="1"/>
    <brk id="200" max="16383" man="1"/>
    <brk id="240" max="16383" man="1"/>
    <brk id="280" max="16383" man="1"/>
    <brk id="320" max="16383" man="1"/>
    <brk id="360" max="16383" man="1"/>
    <brk id="400" max="16383" man="1"/>
    <brk id="440" max="16383" man="1"/>
    <brk id="480" max="16383" man="1"/>
    <brk id="520" max="16383" man="1"/>
    <brk id="560" max="16383" man="1"/>
    <brk id="600" max="16383" man="1"/>
    <brk id="640" max="16383" man="1"/>
    <brk id="680" max="16383" man="1"/>
    <brk id="720" max="16383" man="1"/>
    <brk id="760" max="16383" man="1"/>
    <brk id="800" max="16383" man="1"/>
    <brk id="840" max="16383" man="1"/>
    <brk id="880" max="16383" man="1"/>
    <brk id="920" max="16383" man="1"/>
    <brk id="960" max="16383" man="1"/>
    <brk id="1000" max="16383" man="1"/>
    <brk id="1040" max="16383" man="1"/>
    <brk id="1074" max="16383" man="1"/>
    <brk id="1075" max="16383" man="1"/>
    <brk id="1077" max="16383" man="1"/>
    <brk id="1080" max="16383" man="1"/>
    <brk id="1108" max="16383" man="1"/>
    <brk id="1110" max="16383" man="1"/>
    <brk id="1114" max="16383" man="1"/>
    <brk id="1120" max="16383" man="1"/>
    <brk id="1142" max="16383" man="1"/>
    <brk id="1145" max="16383" man="1"/>
    <brk id="1151" max="16383" man="1"/>
    <brk id="1160" max="16383" man="1"/>
    <brk id="1176" max="16383" man="1"/>
    <brk id="1180" max="16383" man="1"/>
    <brk id="1188" max="16383" man="1"/>
    <brk id="1200" max="16383" man="1"/>
    <brk id="1240" max="16383" man="1"/>
    <brk id="1280" max="16383" man="1"/>
    <brk id="1320" max="16383" man="1"/>
    <brk id="1360" max="16383" man="1"/>
    <brk id="1370" max="16383" man="1"/>
    <brk id="1375" max="16383" man="1"/>
    <brk id="1385" max="16383" man="1"/>
    <brk id="1400" max="16383" man="1"/>
    <brk id="1404" max="16383" man="1"/>
    <brk id="1422" max="16383" man="1"/>
    <brk id="1438" max="16383" man="1"/>
    <brk id="1440" max="16383" man="1"/>
    <brk id="1444" max="16383" man="1"/>
    <brk id="1459" max="16383" man="1"/>
    <brk id="1472" max="16383" man="1"/>
    <brk id="1480" max="16383" man="1"/>
    <brk id="1496" max="16383" man="1"/>
    <brk id="1520" max="16383" man="1"/>
    <brk id="1533" max="16383" man="1"/>
    <brk id="1560" max="16383" man="1"/>
    <brk id="1570" max="16383" man="1"/>
    <brk id="1600" max="16383" man="1"/>
    <brk id="1607" max="16383" man="1"/>
    <brk id="1611" max="16383" man="1"/>
    <brk id="1644" max="16383" man="1"/>
    <brk id="1645" max="16383" man="1"/>
    <brk id="1679" max="16383" man="1"/>
    <brk id="1681" max="16383" man="1"/>
    <brk id="1713" max="16383" man="1"/>
    <brk id="1718" max="16383" man="1"/>
    <brk id="1755" max="16383" man="1"/>
    <brk id="1781" max="16383" man="1"/>
    <brk id="1792" max="16383" man="1"/>
    <brk id="1829" max="16383" man="1"/>
    <brk id="1852" max="16383" man="1"/>
    <brk id="1866" max="16383" man="1"/>
    <brk id="1886" max="16383" man="1"/>
    <brk id="1903" max="16383" man="1"/>
    <brk id="1940" max="16383" man="1"/>
    <brk id="1954" max="16383" man="1"/>
    <brk id="1977" max="16383" man="1"/>
    <brk id="1988" max="16383" man="1"/>
    <brk id="2014" max="16383" man="1"/>
    <brk id="2022" max="16383" man="1"/>
    <brk id="2051" max="16383" man="1"/>
    <brk id="2088" max="16383" man="1"/>
    <brk id="2090" max="16383" man="1"/>
    <brk id="2124" max="16383" man="1"/>
    <brk id="2125" max="16383" man="1"/>
    <brk id="2162" max="16383" man="1"/>
    <brk id="2195" max="16383" man="1"/>
    <brk id="2199" max="16383" man="1"/>
    <brk id="2229" max="16383" man="1"/>
    <brk id="2236" max="16383" man="1"/>
    <brk id="2273" max="16383" man="1"/>
    <brk id="2310" max="16383" man="1"/>
    <brk id="2331" max="16383" man="1"/>
    <brk id="2365" max="16383" man="1"/>
    <brk id="2399" max="16383" man="1"/>
    <brk id="2433" max="16383" man="1"/>
    <brk id="2501" max="16383" man="1"/>
    <brk id="2535" max="16383" man="1"/>
    <brk id="2569" max="16383" man="1"/>
    <brk id="2570" max="16383" man="1"/>
    <brk id="2604" max="16383" man="1"/>
    <brk id="2638" max="16383" man="1"/>
    <brk id="2672" max="16383" man="1"/>
    <brk id="2740" max="16383" man="1"/>
    <brk id="2808" max="16383" man="1"/>
    <brk id="2815" max="16383" man="1"/>
    <brk id="2875" max="16383" man="1"/>
    <brk id="2910" max="16383" man="1"/>
    <brk id="2944" max="16383" man="1"/>
    <brk id="2953" max="16383" man="1"/>
    <brk id="2978" max="16383" man="1"/>
    <brk id="2988" max="16383" man="1"/>
    <brk id="3012" max="16383" man="1"/>
    <brk id="3046" max="16383" man="1"/>
    <brk id="3057" max="16383" man="1"/>
    <brk id="3080" max="16383" man="1"/>
    <brk id="3092" max="16383" man="1"/>
    <brk id="3114" max="16383" man="1"/>
    <brk id="3127" max="16383" man="1"/>
    <brk id="3129" max="16383" man="1"/>
    <brk id="3148" max="16383" man="1"/>
    <brk id="3162" max="16383" man="1"/>
    <brk id="3167" max="16383" man="1"/>
    <brk id="3197" max="16383" man="1"/>
    <brk id="3204" max="16383" man="1"/>
    <brk id="3232" max="16383" man="1"/>
    <brk id="3240" max="16383" man="1"/>
    <brk id="3267" max="16383" man="1"/>
    <brk id="3275" max="16383" man="1"/>
    <brk id="3302" max="16383" man="1"/>
    <brk id="3310" max="16383" man="1"/>
    <brk id="3337" max="16383" man="1"/>
    <brk id="3345" max="16383" man="1"/>
    <brk id="3372" max="16383" man="1"/>
    <brk id="3378" max="16383" man="1"/>
    <brk id="3407" max="16383" man="1"/>
    <brk id="3442" max="16383" man="1"/>
    <brk id="3446" max="16383" man="1"/>
    <brk id="3477" max="16383" man="1"/>
    <brk id="3479" max="16383" man="1"/>
    <brk id="3512" max="16383" man="1"/>
    <brk id="3513" max="16383" man="1"/>
    <brk id="3545" max="16383" man="1"/>
    <brk id="3547" max="16383" man="1"/>
    <brk id="3578" max="16383" man="1"/>
    <brk id="3582" max="16383" man="1"/>
    <brk id="3611" max="16383" man="1"/>
    <brk id="3617" max="16383" man="1"/>
    <brk id="3644" max="16383" man="1"/>
    <brk id="3652" max="16383" man="1"/>
    <brk id="3677" max="16383" man="1"/>
    <brk id="3687" max="16383" man="1"/>
    <brk id="3757" max="16383" man="1"/>
    <brk id="3780" max="16383" man="1"/>
    <brk id="3792" max="16383" man="1"/>
    <brk id="3813" max="16383" man="1"/>
    <brk id="3827" max="16383" man="1"/>
    <brk id="3846" max="16383" man="1"/>
    <brk id="3862" max="16383" man="1"/>
    <brk id="3879" max="16383" man="1"/>
    <brk id="3897" max="16383" man="1"/>
    <brk id="3912" max="16383" man="1"/>
    <brk id="3932" max="16383" man="1"/>
    <brk id="3945" max="16383" man="1"/>
    <brk id="3967" max="16383" man="1"/>
    <brk id="3978" max="16383" man="1"/>
    <brk id="4004" max="16383" man="1"/>
    <brk id="4013" max="16383" man="1"/>
    <brk id="4039" max="16383" man="1"/>
    <brk id="4046" max="16383" man="1"/>
    <brk id="4074" max="16383" man="1"/>
    <brk id="4079" max="16383" man="1"/>
    <brk id="4109" max="16383" man="1"/>
    <brk id="4144" max="16383" man="1"/>
    <brk id="4179" max="16383" man="1"/>
    <brk id="4182" max="16383" man="1"/>
    <brk id="4214" max="16383" man="1"/>
    <brk id="4215" max="16383" man="1"/>
    <brk id="4248" max="16383" man="1"/>
    <brk id="4249" max="16383" man="1"/>
    <brk id="4281" max="16383" man="1"/>
    <brk id="4284" max="16383" man="1"/>
    <brk id="4314" max="16383" man="1"/>
    <brk id="4347" max="16383" man="1"/>
    <brk id="4380" max="16383" man="1"/>
    <brk id="4413" max="16383" man="1"/>
    <brk id="4446" max="16383" man="1"/>
    <brk id="4479" max="16383" man="1"/>
    <brk id="4512" max="16383" man="1"/>
    <brk id="4545" max="16383" man="1"/>
    <brk id="4579" max="16383" man="1"/>
    <brk id="4645" max="16383" man="1"/>
    <brk id="4677" max="16383" man="1"/>
    <brk id="5507" max="16383" man="1"/>
    <brk id="5540" max="16383" man="1"/>
    <brk id="5573" max="16383" man="1"/>
    <brk id="5606" max="16383" man="1"/>
    <brk id="5639" max="16383" man="1"/>
    <brk id="5672" max="16383" man="1"/>
    <brk id="5705" max="16383" man="1"/>
    <brk id="5738" max="16383" man="1"/>
    <brk id="5771" max="16383" man="1"/>
    <brk id="5804" max="16383" man="1"/>
    <brk id="5837" max="16383" man="1"/>
    <brk id="5870" max="16383" man="1"/>
    <brk id="5903" max="16383" man="1"/>
    <brk id="5936" max="16383" man="1"/>
    <brk id="5969" max="16383" man="1"/>
    <brk id="6002" max="16383" man="1"/>
    <brk id="6035" max="16383" man="1"/>
    <brk id="6068" max="16383" man="1"/>
    <brk id="6101" max="16383" man="1"/>
    <brk id="6134" max="16383" man="1"/>
    <brk id="6167" max="16383" man="1"/>
    <brk id="6200" max="16383" man="1"/>
    <brk id="6233" max="16383" man="1"/>
    <brk id="6266" max="16383" man="1"/>
    <brk id="6299" max="16383" man="1"/>
    <brk id="6332" max="16383" man="1"/>
    <brk id="6365" max="16383" man="1"/>
    <brk id="6398" max="16383" man="1"/>
    <brk id="6431" max="16383" man="1"/>
    <brk id="6464" max="16383" man="1"/>
    <brk id="6497" max="16383" man="1"/>
    <brk id="6530" max="16383" man="1"/>
    <brk id="6563" max="16383" man="1"/>
    <brk id="6596" max="16383" man="1"/>
    <brk id="6629" max="16383" man="1"/>
    <brk id="6662" max="16383" man="1"/>
    <brk id="6695" max="16383" man="1"/>
    <brk id="6728" max="16383" man="1"/>
    <brk id="6761" max="16383" man="1"/>
    <brk id="6794" max="16383" man="1"/>
    <brk id="6827" max="16383" man="1"/>
    <brk id="6860" max="16383" man="1"/>
    <brk id="6893" max="16383" man="1"/>
    <brk id="6926" max="16383" man="1"/>
    <brk id="6959" max="16383" man="1"/>
    <brk id="6992" max="16383" man="1"/>
    <brk id="7025" max="16383" man="1"/>
    <brk id="7058" max="16383" man="1"/>
    <brk id="7091" max="16383" man="1"/>
    <brk id="7124" max="16383" man="1"/>
    <brk id="7157" max="16383" man="1"/>
    <brk id="7190" max="16383" man="1"/>
    <brk id="7223" max="16383" man="1"/>
    <brk id="7256" max="16383" man="1"/>
    <brk id="7289" max="16383" man="1"/>
    <brk id="7322" max="16383" man="1"/>
    <brk id="7355" max="16383" man="1"/>
    <brk id="7388" max="16383" man="1"/>
    <brk id="7421" max="16383" man="1"/>
    <brk id="7454" max="16383" man="1"/>
    <brk id="7487" max="16383" man="1"/>
    <brk id="7520" max="16383" man="1"/>
    <brk id="7553" max="16383" man="1"/>
    <brk id="7586" max="16383" man="1"/>
    <brk id="7619" max="16383" man="1"/>
    <brk id="7652" max="16383" man="1"/>
    <brk id="7685" max="16383" man="1"/>
    <brk id="7718" max="16383" man="1"/>
    <brk id="7751" max="16383" man="1"/>
    <brk id="7784" max="16383" man="1"/>
    <brk id="7817" max="16383" man="1"/>
    <brk id="7850" max="16383" man="1"/>
    <brk id="7883" max="16383" man="1"/>
    <brk id="7916" max="16383" man="1"/>
    <brk id="7949" max="16383" man="1"/>
    <brk id="7982" max="16383" man="1"/>
    <brk id="8015" max="16383" man="1"/>
    <brk id="8048" max="16383" man="1"/>
    <brk id="8081" max="16383" man="1"/>
    <brk id="8114" max="16383" man="1"/>
    <brk id="8147" max="16383" man="1"/>
    <brk id="8180" max="16383" man="1"/>
    <brk id="8213" max="16383" man="1"/>
    <brk id="8246" max="16383" man="1"/>
    <brk id="8279" max="16383" man="1"/>
    <brk id="8312" max="16383" man="1"/>
    <brk id="8345" max="16383" man="1"/>
    <brk id="8378" max="16383" man="1"/>
    <brk id="8411" max="16383" man="1"/>
    <brk id="8444" max="16383" man="1"/>
    <brk id="8477" max="16383" man="1"/>
    <brk id="8510" max="16383" man="1"/>
    <brk id="8543" max="16383" man="1"/>
    <brk id="8576" max="16383" man="1"/>
    <brk id="8609" max="16383" man="1"/>
    <brk id="8642" max="16383" man="1"/>
    <brk id="8675" max="16383" man="1"/>
    <brk id="8708" max="16383" man="1"/>
    <brk id="8741" max="16383" man="1"/>
    <brk id="8774" max="16383" man="1"/>
    <brk id="8807" max="16383" man="1"/>
    <brk id="8840" max="16383" man="1"/>
    <brk id="8873" max="16383" man="1"/>
    <brk id="8906" max="16383" man="1"/>
    <brk id="8939" max="16383" man="1"/>
    <brk id="8972" max="16383" man="1"/>
    <brk id="9005" max="16383" man="1"/>
    <brk id="9038" max="16383" man="1"/>
    <brk id="9071" max="16383" man="1"/>
    <brk id="9104" max="16383" man="1"/>
    <brk id="9137" max="16383" man="1"/>
    <brk id="9170" max="16383" man="1"/>
    <brk id="9203" max="16383" man="1"/>
    <brk id="9236" max="16383" man="1"/>
    <brk id="9269" max="16383" man="1"/>
    <brk id="9302" max="16383" man="1"/>
    <brk id="9335" max="16383" man="1"/>
    <brk id="9368" max="16383" man="1"/>
    <brk id="9401" max="16383" man="1"/>
    <brk id="9434" max="16383" man="1"/>
    <brk id="9467" max="16383" man="1"/>
    <brk id="9500" max="16383" man="1"/>
    <brk id="9533" max="16383" man="1"/>
    <brk id="9566" max="16383" man="1"/>
    <brk id="9599" max="16383" man="1"/>
    <brk id="9632" max="16383" man="1"/>
    <brk id="9665" max="16383" man="1"/>
    <brk id="9698" max="16383" man="1"/>
    <brk id="9731" max="16383" man="1"/>
    <brk id="9764" max="16383" man="1"/>
    <brk id="9797" max="16383" man="1"/>
    <brk id="9830" max="16383" man="1"/>
    <brk id="9863" max="16383" man="1"/>
    <brk id="9896" max="16383" man="1"/>
    <brk id="9929" max="16383" man="1"/>
    <brk id="9962" max="16383" man="1"/>
    <brk id="9995" max="16383" man="1"/>
    <brk id="10028" max="16383" man="1"/>
    <brk id="10061" max="16383" man="1"/>
    <brk id="10094" max="16383" man="1"/>
    <brk id="10127" max="16383" man="1"/>
    <brk id="10160" max="16383" man="1"/>
    <brk id="10193" max="16383" man="1"/>
    <brk id="10226" max="16383" man="1"/>
    <brk id="10259" max="16383" man="1"/>
    <brk id="10292" max="16383" man="1"/>
    <brk id="10325" max="16383" man="1"/>
    <brk id="10358" max="16383" man="1"/>
    <brk id="10391" max="16383" man="1"/>
    <brk id="10424" max="16383" man="1"/>
    <brk id="10457" max="16383" man="1"/>
    <brk id="10490" max="16383" man="1"/>
    <brk id="10523" max="16383" man="1"/>
    <brk id="10556" max="16383" man="1"/>
    <brk id="10589" max="16383" man="1"/>
    <brk id="10622" max="16383" man="1"/>
    <brk id="10655" max="16383" man="1"/>
    <brk id="10688" max="16383" man="1"/>
    <brk id="10721" max="16383" man="1"/>
    <brk id="10754" max="16383" man="1"/>
    <brk id="10787" max="16383" man="1"/>
    <brk id="10820" max="16383" man="1"/>
    <brk id="10853" max="16383" man="1"/>
    <brk id="10886" max="16383" man="1"/>
    <brk id="10919" max="16383" man="1"/>
    <brk id="10952" max="16383" man="1"/>
    <brk id="10985" max="16383" man="1"/>
    <brk id="11018" max="16383" man="1"/>
    <brk id="11051" max="16383" man="1"/>
    <brk id="11084" max="16383" man="1"/>
    <brk id="11117" max="16383" man="1"/>
    <brk id="11150" max="16383" man="1"/>
    <brk id="11183" max="16383" man="1"/>
    <brk id="11216" max="16383" man="1"/>
    <brk id="11249" max="16383" man="1"/>
    <brk id="11282" max="16383" man="1"/>
    <brk id="11315" max="16383" man="1"/>
    <brk id="11348" max="16383" man="1"/>
    <brk id="11381" max="16383" man="1"/>
    <brk id="11414" max="16383" man="1"/>
    <brk id="11447" max="16383" man="1"/>
    <brk id="11480" max="16383" man="1"/>
    <brk id="11513" max="16383" man="1"/>
    <brk id="11546" max="16383" man="1"/>
    <brk id="11579" max="16383" man="1"/>
    <brk id="11612" max="16383" man="1"/>
    <brk id="11645" max="16383" man="1"/>
    <brk id="11678" max="16383" man="1"/>
    <brk id="11711" max="16383" man="1"/>
    <brk id="11744" max="16383" man="1"/>
    <brk id="11777" max="16383" man="1"/>
    <brk id="11810" max="16383" man="1"/>
    <brk id="11843" max="16383" man="1"/>
    <brk id="11876" max="16383" man="1"/>
    <brk id="11909" max="16383" man="1"/>
    <brk id="11942" max="16383" man="1"/>
    <brk id="11975" max="16383" man="1"/>
    <brk id="12008" max="16383" man="1"/>
    <brk id="12041" max="16383" man="1"/>
    <brk id="12074" max="16383" man="1"/>
    <brk id="12107" max="16383" man="1"/>
    <brk id="12140" max="16383" man="1"/>
    <brk id="12173" max="16383" man="1"/>
    <brk id="12206" max="16383" man="1"/>
    <brk id="12238" max="16383" man="1"/>
    <brk id="12239" max="16383" man="1"/>
    <brk id="12270" max="16383" man="1"/>
    <brk id="12272" max="16383" man="1"/>
    <brk id="12305" max="16383" man="1"/>
    <brk id="12336" max="16383" man="1"/>
    <brk id="12338" max="16383" man="1"/>
    <brk id="12369" max="16383" man="1"/>
    <brk id="12371" max="16383" man="1"/>
    <brk id="12401" max="16383" man="1"/>
    <brk id="12402" max="16383" man="1"/>
    <brk id="12404" max="16383" man="1"/>
    <brk id="12437" max="16383" man="1"/>
    <brk id="12467" max="16383" man="1"/>
    <brk id="12470" max="16383" man="1"/>
    <brk id="12500" max="16383" man="1"/>
    <brk id="12503" max="16383" man="1"/>
    <brk id="12533" max="16383" man="1"/>
    <brk id="12566" max="16383" man="1"/>
    <brk id="12603" max="16383" man="1"/>
    <brk id="12636" max="16383" man="1"/>
    <brk id="12669" max="16383" man="1"/>
    <brk id="12702" max="16383" man="1"/>
    <brk id="12768" max="16383" man="1"/>
    <brk id="12834" max="16383" man="1"/>
    <brk id="12867" max="16383" man="1"/>
    <brk id="12900" max="16383" man="1"/>
    <brk id="12933" max="16383" man="1"/>
    <brk id="12966" max="16383" man="1"/>
    <brk id="13098" max="16383" man="1"/>
    <brk id="13131" max="16383" man="1"/>
    <brk id="13164" max="16383" man="1"/>
    <brk id="13197" max="16383" man="1"/>
    <brk id="13263" max="16383" man="1"/>
    <brk id="13296" max="16383" man="1"/>
    <brk id="13329" max="16383" man="1"/>
    <brk id="13362" max="16383" man="1"/>
    <brk id="13395" max="16383" man="1"/>
    <brk id="13428" max="16383" man="1"/>
    <brk id="13461" max="16383" man="1"/>
    <brk id="13494" max="16383" man="1"/>
    <brk id="13527" max="16383" man="1"/>
    <brk id="13560" max="16383" man="1"/>
    <brk id="13593" max="16383" man="1"/>
    <brk id="13626" max="16383" man="1"/>
    <brk id="13659" max="16383" man="1"/>
    <brk id="13692" max="16383" man="1"/>
    <brk id="13725" max="16383" man="1"/>
    <brk id="13758" max="16383" man="1"/>
    <brk id="13791" max="16383" man="1"/>
    <brk id="13824" max="16383" man="1"/>
    <brk id="13857" max="16383" man="1"/>
    <brk id="13890" max="16383" man="1"/>
    <brk id="13923" max="16383" man="1"/>
    <brk id="13956" max="16383" man="1"/>
    <brk id="13989" max="16383" man="1"/>
    <brk id="14022" max="16383" man="1"/>
    <brk id="14055" max="16383" man="1"/>
    <brk id="14088" max="16383" man="1"/>
    <brk id="14121" max="16383" man="1"/>
    <brk id="14154" max="16383" man="1"/>
    <brk id="14187" max="16383" man="1"/>
    <brk id="14220" max="16383" man="1"/>
    <brk id="14253" max="16383" man="1"/>
    <brk id="14286" max="16383" man="1"/>
    <brk id="14319" max="16383" man="1"/>
    <brk id="14352" max="16383" man="1"/>
    <brk id="14385" max="16383" man="1"/>
    <brk id="14418" max="16383" man="1"/>
    <brk id="14451" max="16383" man="1"/>
    <brk id="14484" max="16383" man="1"/>
    <brk id="14517" max="16383" man="1"/>
    <brk id="14550" max="16383" man="1"/>
    <brk id="14583" max="16383" man="1"/>
    <brk id="14616" max="16383" man="1"/>
    <brk id="14649" max="16383" man="1"/>
    <brk id="14682" max="16383" man="1"/>
    <brk id="14847" max="16383" man="1"/>
    <brk id="14880" max="16383" man="1"/>
    <brk id="14881" max="16383" man="1"/>
    <brk id="14913" max="16383" man="1"/>
    <brk id="14946" max="16383" man="1"/>
    <brk id="14979" max="16383" man="1"/>
    <brk id="15012" max="16383" man="1"/>
    <brk id="15045" max="16383" man="1"/>
    <brk id="15078" max="16383" man="1"/>
    <brk id="1511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ClearAll">
                <anchor moveWithCells="1" sizeWithCells="1">
                  <from>
                    <xdr:col>15</xdr:col>
                    <xdr:colOff>123825</xdr:colOff>
                    <xdr:row>4</xdr:row>
                    <xdr:rowOff>76200</xdr:rowOff>
                  </from>
                  <to>
                    <xdr:col>17</xdr:col>
                    <xdr:colOff>19050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0]!GetDataOnly">
                <anchor moveWithCells="1" sizeWithCells="1">
                  <from>
                    <xdr:col>15</xdr:col>
                    <xdr:colOff>171450</xdr:colOff>
                    <xdr:row>9</xdr:row>
                    <xdr:rowOff>85725</xdr:rowOff>
                  </from>
                  <to>
                    <xdr:col>17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Q89"/>
  <sheetViews>
    <sheetView tabSelected="1" topLeftCell="R1" zoomScale="115" zoomScaleNormal="115" workbookViewId="0">
      <selection activeCell="U42" sqref="U42"/>
    </sheetView>
  </sheetViews>
  <sheetFormatPr defaultColWidth="8.85546875" defaultRowHeight="12.75" x14ac:dyDescent="0.2"/>
  <cols>
    <col min="1" max="1" width="22.42578125" style="7" hidden="1" customWidth="1"/>
    <col min="2" max="2" width="21.28515625" style="7" hidden="1" customWidth="1"/>
    <col min="3" max="3" width="19.5703125" style="7" hidden="1" customWidth="1"/>
    <col min="4" max="4" width="17.28515625" style="7" hidden="1" customWidth="1"/>
    <col min="5" max="5" width="16.7109375" style="7" hidden="1" customWidth="1"/>
    <col min="6" max="6" width="20.28515625" style="7" hidden="1" customWidth="1"/>
    <col min="7" max="7" width="30.85546875" style="7" hidden="1" customWidth="1"/>
    <col min="8" max="9" width="19.28515625" style="7" hidden="1" customWidth="1"/>
    <col min="10" max="10" width="16.140625" style="7" hidden="1" customWidth="1"/>
    <col min="11" max="11" width="16.28515625" style="7" hidden="1" customWidth="1"/>
    <col min="12" max="12" width="10.5703125" style="253" hidden="1" customWidth="1"/>
    <col min="13" max="13" width="0" style="253" hidden="1" customWidth="1"/>
    <col min="14" max="14" width="11.42578125" style="253" hidden="1" customWidth="1"/>
    <col min="15" max="15" width="12.42578125" style="253" hidden="1" customWidth="1"/>
    <col min="16" max="16" width="0" style="7" hidden="1" customWidth="1"/>
    <col min="17" max="17" width="17.85546875" style="7" hidden="1" customWidth="1"/>
    <col min="18" max="18" width="17.7109375" style="11" customWidth="1"/>
    <col min="19" max="19" width="9.7109375" style="7" customWidth="1"/>
    <col min="20" max="20" width="12.7109375" style="7" customWidth="1"/>
    <col min="21" max="21" width="14.7109375" style="7" customWidth="1"/>
    <col min="22" max="22" width="9.7109375" style="7" customWidth="1"/>
    <col min="23" max="23" width="12.7109375" style="7" customWidth="1"/>
    <col min="24" max="24" width="14.7109375" style="7" customWidth="1"/>
    <col min="25" max="25" width="13.28515625" style="7" hidden="1" customWidth="1"/>
    <col min="26" max="27" width="13.7109375" style="7" hidden="1" customWidth="1"/>
    <col min="28" max="28" width="13.7109375" style="7" customWidth="1"/>
    <col min="29" max="30" width="7.28515625" style="320" customWidth="1"/>
    <col min="31" max="31" width="7.28515625" style="7" customWidth="1"/>
    <col min="32" max="33" width="11.28515625" style="7" hidden="1" customWidth="1"/>
    <col min="34" max="34" width="14" style="7" hidden="1" customWidth="1"/>
    <col min="35" max="35" width="11.28515625" style="7" hidden="1" customWidth="1"/>
    <col min="36" max="36" width="15.42578125" style="7" hidden="1" customWidth="1"/>
    <col min="37" max="37" width="17.85546875" style="7" hidden="1" customWidth="1"/>
    <col min="38" max="38" width="16.28515625" style="253" hidden="1" customWidth="1"/>
    <col min="39" max="39" width="8.85546875" style="7" hidden="1" customWidth="1"/>
    <col min="40" max="40" width="11.140625" style="7" hidden="1" customWidth="1"/>
    <col min="41" max="42" width="10" style="7" hidden="1" customWidth="1"/>
    <col min="43" max="43" width="0" style="7" hidden="1" customWidth="1"/>
    <col min="44" max="16384" width="8.85546875" style="7"/>
  </cols>
  <sheetData>
    <row r="1" spans="1:43" s="232" customFormat="1" ht="18" customHeight="1" x14ac:dyDescent="0.2">
      <c r="A1" s="232" t="s">
        <v>35</v>
      </c>
      <c r="B1" s="233"/>
      <c r="G1" s="234" t="s">
        <v>65</v>
      </c>
      <c r="L1" s="235"/>
      <c r="M1" s="235"/>
      <c r="N1" s="235"/>
      <c r="O1" s="235"/>
      <c r="P1" s="236">
        <v>34</v>
      </c>
      <c r="Q1" s="237">
        <f>ROWS(UtlTableRg)</f>
        <v>40</v>
      </c>
      <c r="R1" s="288" t="s">
        <v>162</v>
      </c>
      <c r="S1" s="238" t="s">
        <v>36</v>
      </c>
      <c r="T1" s="238"/>
      <c r="U1" s="238"/>
      <c r="V1" s="238"/>
      <c r="W1" s="238"/>
      <c r="X1" s="238"/>
      <c r="Y1" s="238"/>
      <c r="Z1" s="401" t="s">
        <v>0</v>
      </c>
      <c r="AA1" s="401"/>
      <c r="AB1" s="401"/>
      <c r="AC1" s="405" t="s">
        <v>100</v>
      </c>
      <c r="AD1" s="406"/>
      <c r="AE1" s="407"/>
      <c r="AL1" s="235"/>
    </row>
    <row r="2" spans="1:43" ht="45" customHeight="1" x14ac:dyDescent="0.2">
      <c r="A2" s="239"/>
      <c r="B2" s="240"/>
      <c r="C2" s="239"/>
      <c r="D2" s="239"/>
      <c r="E2" s="239"/>
      <c r="F2" s="239"/>
      <c r="G2" s="241" t="s">
        <v>46</v>
      </c>
      <c r="H2" s="242" t="s">
        <v>64</v>
      </c>
      <c r="I2" s="242" t="s">
        <v>80</v>
      </c>
      <c r="J2" s="243" t="s">
        <v>4</v>
      </c>
      <c r="K2" s="243" t="s">
        <v>72</v>
      </c>
      <c r="L2" s="244" t="s">
        <v>81</v>
      </c>
      <c r="M2" s="244" t="s">
        <v>47</v>
      </c>
      <c r="N2" s="245" t="s">
        <v>82</v>
      </c>
      <c r="O2" s="245" t="s">
        <v>83</v>
      </c>
      <c r="P2" s="239"/>
      <c r="Q2" s="246" t="s">
        <v>58</v>
      </c>
      <c r="R2" s="322" t="s">
        <v>187</v>
      </c>
      <c r="S2" s="247" t="s">
        <v>181</v>
      </c>
      <c r="T2" s="248" t="s">
        <v>91</v>
      </c>
      <c r="U2" s="248" t="s">
        <v>182</v>
      </c>
      <c r="V2" s="248" t="s">
        <v>183</v>
      </c>
      <c r="W2" s="248" t="s">
        <v>94</v>
      </c>
      <c r="X2" s="249" t="s">
        <v>184</v>
      </c>
      <c r="Y2" s="287" t="s">
        <v>43</v>
      </c>
      <c r="Z2" s="247" t="s">
        <v>180</v>
      </c>
      <c r="AA2" s="248" t="s">
        <v>172</v>
      </c>
      <c r="AB2" s="249" t="s">
        <v>179</v>
      </c>
      <c r="AC2" s="247" t="s">
        <v>81</v>
      </c>
      <c r="AD2" s="248" t="s">
        <v>47</v>
      </c>
      <c r="AE2" s="249" t="s">
        <v>82</v>
      </c>
      <c r="AJ2" s="250" t="s">
        <v>64</v>
      </c>
      <c r="AK2" s="250" t="s">
        <v>80</v>
      </c>
      <c r="AL2" s="251" t="s">
        <v>4</v>
      </c>
      <c r="AN2" s="252" t="s">
        <v>81</v>
      </c>
      <c r="AO2" s="252" t="s">
        <v>47</v>
      </c>
      <c r="AP2" s="1" t="s">
        <v>82</v>
      </c>
    </row>
    <row r="3" spans="1:43" s="341" customFormat="1" ht="11.45" customHeight="1" x14ac:dyDescent="0.2">
      <c r="A3" s="324"/>
      <c r="B3" s="324"/>
      <c r="C3" s="324"/>
      <c r="D3" s="324"/>
      <c r="E3" s="324"/>
      <c r="F3" s="324"/>
      <c r="G3" s="325" t="s">
        <v>101</v>
      </c>
      <c r="H3" s="326">
        <v>2521519.5</v>
      </c>
      <c r="I3" s="326">
        <v>26806604</v>
      </c>
      <c r="J3" s="326">
        <v>23635162</v>
      </c>
      <c r="K3" s="327">
        <v>-342909.1875</v>
      </c>
      <c r="L3" s="327">
        <v>1.1992875337600708</v>
      </c>
      <c r="M3" s="327">
        <v>0.79432809352874756</v>
      </c>
      <c r="N3" s="327">
        <v>6.5963424742221832E-2</v>
      </c>
      <c r="O3" s="327">
        <v>9.9592484533786774E-2</v>
      </c>
      <c r="P3" s="328">
        <f>MATCH(R3,'Utility Tables'!$A:$A,0)</f>
        <v>1</v>
      </c>
      <c r="Q3" s="329" t="str">
        <f>UtilityName</f>
        <v>Alameda</v>
      </c>
      <c r="R3" s="330" t="str">
        <f>Q3</f>
        <v>Alameda</v>
      </c>
      <c r="S3" s="331">
        <f ca="1">IF(ISNUMBER($P3),OFFSET('Utility Tables'!$D$1,$P3+$P$1,0),"")</f>
        <v>346.47740000000005</v>
      </c>
      <c r="T3" s="332">
        <f ca="1">IF(ISNUMBER($P3),OFFSET('Utility Tables'!$E$1,$P3+$P$1,0),"")</f>
        <v>2521519.52</v>
      </c>
      <c r="U3" s="332">
        <f ca="1">IF(ISNUMBER($P3),OFFSET('Utility Tables'!$F$1,$P3+$P$1,0),"")</f>
        <v>26806603.800000001</v>
      </c>
      <c r="V3" s="332">
        <f ca="1">IF(ISNUMBER($P3),OFFSET('Utility Tables'!$G$1,$P3+$P$1,0),"")</f>
        <v>306.71298000000002</v>
      </c>
      <c r="W3" s="332">
        <f ca="1">IF(ISNUMBER($P3),OFFSET('Utility Tables'!$H$1,$P3+$P$1,0),"")</f>
        <v>2294754.1379999998</v>
      </c>
      <c r="X3" s="333">
        <f ca="1">IF(ISNUMBER($P3),OFFSET('Utility Tables'!$I$1,$P3+$P$1,0),"")</f>
        <v>23635161.890000001</v>
      </c>
      <c r="Y3" s="334">
        <f ca="1">IF(ISNUMBER($P3),OFFSET('Utility Tables'!$K$1,$P3+$P$1,0),"")</f>
        <v>0</v>
      </c>
      <c r="Z3" s="335">
        <f ca="1">IF(ISNUMBER($P3),OFFSET('Utility Tables'!$L$1,$P3+$P$1,0),"")</f>
        <v>382174.05</v>
      </c>
      <c r="AA3" s="336">
        <f ca="1">IF(ISNUMBER($P3),OFFSET('Utility Tables'!$M$1,$P3+$P$1,0),"")</f>
        <v>722109.97</v>
      </c>
      <c r="AB3" s="337">
        <f ca="1">IF(ISNUMBER($P3),OFFSET('Utility Tables'!$N$1,$P3+$P$1,0),"")</f>
        <v>1104284.02</v>
      </c>
      <c r="AC3" s="338">
        <f ca="1">IF(ISNUMBER($P3),OFFSET('Utility Tables'!$C$1,$P3+$Q$1-3,0),"")</f>
        <v>1.1992875729730919</v>
      </c>
      <c r="AD3" s="339">
        <f ca="1">IF(ISNUMBER($P3),OFFSET('Utility Tables'!$C$1,$P3+$Q$1-4,0),"")</f>
        <v>0.79432811173478557</v>
      </c>
      <c r="AE3" s="340">
        <f ca="1">IF(ISNUMBER($P3),OFFSET('Utility Tables'!$O$1,$P3+$P$1-6,0),"")</f>
        <v>7.0000000000000007E-2</v>
      </c>
      <c r="AG3" s="342">
        <f t="shared" ref="AG3:AG42" ca="1" si="0">W3/$W$43</f>
        <v>2.6623077269521851E-3</v>
      </c>
      <c r="AH3" s="343">
        <f ca="1">AG3*AE3</f>
        <v>1.8636154088665297E-4</v>
      </c>
      <c r="AI3" s="344">
        <f ca="1">X3-'Analysis Tables'!G3</f>
        <v>0</v>
      </c>
      <c r="AJ3" s="345">
        <f ca="1">H3-T3</f>
        <v>-2.0000000018626451E-2</v>
      </c>
      <c r="AK3" s="345">
        <f ca="1">I3-U3</f>
        <v>0.19999999925494194</v>
      </c>
      <c r="AL3" s="346">
        <f ca="1">J3-X3</f>
        <v>0.10999999940395355</v>
      </c>
      <c r="AM3" s="347"/>
      <c r="AN3" s="347">
        <f ca="1">L3-AC3</f>
        <v>-3.9213021052475483E-8</v>
      </c>
      <c r="AO3" s="347">
        <f ca="1">M3-AD3</f>
        <v>-1.8206038010504244E-8</v>
      </c>
      <c r="AP3" s="347">
        <f ca="1">N3-AE3</f>
        <v>-4.0365752577781744E-3</v>
      </c>
      <c r="AQ3" s="348"/>
    </row>
    <row r="4" spans="1:43" s="341" customFormat="1" ht="11.45" customHeight="1" x14ac:dyDescent="0.2">
      <c r="A4" s="324"/>
      <c r="B4" s="324"/>
      <c r="C4" s="324"/>
      <c r="D4" s="324"/>
      <c r="E4" s="324"/>
      <c r="F4" s="324"/>
      <c r="G4" s="325" t="s">
        <v>49</v>
      </c>
      <c r="H4" s="326">
        <v>23080096</v>
      </c>
      <c r="I4" s="326">
        <v>275328576</v>
      </c>
      <c r="J4" s="326">
        <v>275328576</v>
      </c>
      <c r="K4" s="327">
        <v>34012404</v>
      </c>
      <c r="L4" s="327">
        <v>8.4524364471435547</v>
      </c>
      <c r="M4" s="327">
        <v>8.4524316787719727</v>
      </c>
      <c r="N4" s="327">
        <v>2.2423511371016502E-2</v>
      </c>
      <c r="O4" s="327">
        <v>2.2423522546887398E-2</v>
      </c>
      <c r="P4" s="328">
        <f ca="1">MATCH(R4,'Utility Tables'!$A:$A,0)</f>
        <v>41</v>
      </c>
      <c r="Q4" s="329" t="str">
        <f ca="1">OFFSET('Utility Tables'!$A$1,$Q$1*$AF4,0,1,1)</f>
        <v>Anaheim</v>
      </c>
      <c r="R4" s="349" t="str">
        <f t="shared" ref="R4:R40" ca="1" si="1">Q4</f>
        <v>Anaheim</v>
      </c>
      <c r="S4" s="350">
        <f ca="1">IF(ISNUMBER($P4),OFFSET('Utility Tables'!$D$1,$P4+$P$1,0),"")</f>
        <v>11586.76916</v>
      </c>
      <c r="T4" s="351">
        <f ca="1">IF(ISNUMBER($P4),OFFSET('Utility Tables'!$E$1,$P4+$P$1,0),"")</f>
        <v>33287969.860399995</v>
      </c>
      <c r="U4" s="351">
        <f ca="1">IF(ISNUMBER($P4),OFFSET('Utility Tables'!$F$1,$P4+$P$1,0),"")</f>
        <v>314046234.30519998</v>
      </c>
      <c r="V4" s="351">
        <f ca="1">IF(ISNUMBER($P4),OFFSET('Utility Tables'!$G$1,$P4+$P$1,0),"")</f>
        <v>11586.76916</v>
      </c>
      <c r="W4" s="351">
        <f ca="1">IF(ISNUMBER($P4),OFFSET('Utility Tables'!$H$1,$P4+$P$1,0),"")</f>
        <v>33287969.860399995</v>
      </c>
      <c r="X4" s="352">
        <f ca="1">IF(ISNUMBER($P4),OFFSET('Utility Tables'!$I$1,$P4+$P$1,0),"")</f>
        <v>314046234.30519998</v>
      </c>
      <c r="Y4" s="353">
        <f ca="1">IF(ISNUMBER($P4),OFFSET('Utility Tables'!$K$1,$P4+$P$1,0),"")</f>
        <v>187811.71064982878</v>
      </c>
      <c r="Z4" s="354">
        <f ca="1">IF(ISNUMBER($P4),OFFSET('Utility Tables'!$L$1,$P4+$P$1,0),"")</f>
        <v>4107052.3</v>
      </c>
      <c r="AA4" s="355">
        <f ca="1">IF(ISNUMBER($P4),OFFSET('Utility Tables'!$M$1,$P4+$P$1,0),"")</f>
        <v>1200485.3500000001</v>
      </c>
      <c r="AB4" s="356">
        <f ca="1">IF(ISNUMBER($P4),OFFSET('Utility Tables'!$N$1,$P4+$P$1,0),"")</f>
        <v>5307537.6500000004</v>
      </c>
      <c r="AC4" s="357">
        <f ca="1">IF(ISNUMBER($P4),OFFSET('Utility Tables'!$C$1,$P4+$Q$1-3,0),"")</f>
        <v>8.0042131319072283</v>
      </c>
      <c r="AD4" s="358">
        <f ca="1">IF(ISNUMBER($P4),OFFSET('Utility Tables'!$C$1,$P4+$Q$1-4,0),"")</f>
        <v>8.0042130020528415</v>
      </c>
      <c r="AE4" s="359">
        <f ca="1">IF(ISNUMBER($P4),OFFSET('Utility Tables'!$O$1,$P4+$P$1-6,0),"")</f>
        <v>0.02</v>
      </c>
      <c r="AF4" s="341">
        <v>1</v>
      </c>
      <c r="AG4" s="342">
        <f t="shared" ca="1" si="0"/>
        <v>3.8619744880875932E-2</v>
      </c>
      <c r="AH4" s="343">
        <f t="shared" ref="AH4:AH41" ca="1" si="2">AG4*AE4</f>
        <v>7.7239489761751865E-4</v>
      </c>
      <c r="AI4" s="344">
        <f ca="1">X4-'Analysis Tables'!G4</f>
        <v>0</v>
      </c>
      <c r="AJ4" s="345">
        <f t="shared" ref="AJ4:AJ13" ca="1" si="3">AC4-L4</f>
        <v>-0.44822331523632641</v>
      </c>
      <c r="AK4" s="345">
        <f t="shared" ref="AK4:AK13" ca="1" si="4">AD4-M4</f>
        <v>-0.44821867671913118</v>
      </c>
      <c r="AL4" s="346">
        <f t="shared" ref="AL4:AL13" ca="1" si="5">J4-X4</f>
        <v>-38717658.305199981</v>
      </c>
      <c r="AM4" s="347"/>
      <c r="AN4" s="347">
        <f t="shared" ref="AN4:AN13" ca="1" si="6">L4-AC4</f>
        <v>0.44822331523632641</v>
      </c>
      <c r="AO4" s="347">
        <f t="shared" ref="AO4:AO13" ca="1" si="7">M4-AD4</f>
        <v>0.44821867671913118</v>
      </c>
      <c r="AP4" s="347">
        <f t="shared" ref="AP4:AP13" ca="1" si="8">N4-AE4</f>
        <v>2.423511371016502E-3</v>
      </c>
      <c r="AQ4" s="348"/>
    </row>
    <row r="5" spans="1:43" s="341" customFormat="1" ht="11.45" customHeight="1" x14ac:dyDescent="0.2">
      <c r="A5" s="324"/>
      <c r="B5" s="324"/>
      <c r="C5" s="324"/>
      <c r="D5" s="324"/>
      <c r="E5" s="324"/>
      <c r="F5" s="324"/>
      <c r="G5" s="325" t="s">
        <v>45</v>
      </c>
      <c r="H5" s="326">
        <v>6210389</v>
      </c>
      <c r="I5" s="326">
        <v>61423868</v>
      </c>
      <c r="J5" s="326">
        <v>55263928</v>
      </c>
      <c r="K5" s="327">
        <v>5116430</v>
      </c>
      <c r="L5" s="327">
        <v>8.8526697158813477</v>
      </c>
      <c r="M5" s="327">
        <v>5.1487307548522949</v>
      </c>
      <c r="N5" s="327">
        <v>1.8361900001764297E-2</v>
      </c>
      <c r="O5" s="327">
        <v>3.1571242958307266E-2</v>
      </c>
      <c r="P5" s="328">
        <f ca="1">MATCH(R5,'Utility Tables'!$A:$A,0)</f>
        <v>81</v>
      </c>
      <c r="Q5" s="329" t="str">
        <f ca="1">OFFSET('Utility Tables'!$A$1,$Q$1*$AF5,0,1,1)</f>
        <v>Azusa</v>
      </c>
      <c r="R5" s="349" t="str">
        <f t="shared" ca="1" si="1"/>
        <v>Azusa</v>
      </c>
      <c r="S5" s="350">
        <f ca="1">IF(ISNUMBER($P5),OFFSET('Utility Tables'!$D$1,$P5+$P$1,0),"")</f>
        <v>1123.259</v>
      </c>
      <c r="T5" s="351">
        <f ca="1">IF(ISNUMBER($P5),OFFSET('Utility Tables'!$E$1,$P5+$P$1,0),"")</f>
        <v>6913939</v>
      </c>
      <c r="U5" s="351">
        <f ca="1">IF(ISNUMBER($P5),OFFSET('Utility Tables'!$F$1,$P5+$P$1,0),"")</f>
        <v>68459367</v>
      </c>
      <c r="V5" s="351">
        <f ca="1">IF(ISNUMBER($P5),OFFSET('Utility Tables'!$G$1,$P5+$P$1,0),"")</f>
        <v>987.72980000000007</v>
      </c>
      <c r="W5" s="351">
        <f ca="1">IF(ISNUMBER($P5),OFFSET('Utility Tables'!$H$1,$P5+$P$1,0),"")</f>
        <v>5969283.7000000011</v>
      </c>
      <c r="X5" s="352">
        <f ca="1">IF(ISNUMBER($P5),OFFSET('Utility Tables'!$I$1,$P5+$P$1,0),"")</f>
        <v>60118423</v>
      </c>
      <c r="Y5" s="353">
        <f ca="1">IF(ISNUMBER($P5),OFFSET('Utility Tables'!$K$1,$P5+$P$1,0),"")</f>
        <v>35062.252756403192</v>
      </c>
      <c r="Z5" s="354">
        <f ca="1">IF(ISNUMBER($P5),OFFSET('Utility Tables'!$L$1,$P5+$P$1,0),"")</f>
        <v>633775.18999999994</v>
      </c>
      <c r="AA5" s="355">
        <f ca="1">IF(ISNUMBER($P5),OFFSET('Utility Tables'!$M$1,$P5+$P$1,0),"")</f>
        <v>180670</v>
      </c>
      <c r="AB5" s="356">
        <f ca="1">IF(ISNUMBER($P5),OFFSET('Utility Tables'!$N$1,$P5+$P$1,0),"")</f>
        <v>814445.19</v>
      </c>
      <c r="AC5" s="357">
        <f ca="1">IF(ISNUMBER($P5),OFFSET('Utility Tables'!$C$1,$P5+$Q$1-3,0),"")</f>
        <v>8.1580918930860253</v>
      </c>
      <c r="AD5" s="358">
        <f ca="1">IF(ISNUMBER($P5),OFFSET('Utility Tables'!$C$1,$P5+$Q$1-4,0),"")</f>
        <v>4.7007728824019406</v>
      </c>
      <c r="AE5" s="359">
        <f ca="1">IF(ISNUMBER($P5),OFFSET('Utility Tables'!$O$1,$P5+$P$1-6,0),"")</f>
        <v>0.02</v>
      </c>
      <c r="AF5" s="341">
        <v>2</v>
      </c>
      <c r="AG5" s="342">
        <f t="shared" ca="1" si="0"/>
        <v>6.9253912023579641E-3</v>
      </c>
      <c r="AH5" s="343">
        <f t="shared" ca="1" si="2"/>
        <v>1.3850782404715929E-4</v>
      </c>
      <c r="AI5" s="344">
        <f ca="1">X5-'Analysis Tables'!G5</f>
        <v>0</v>
      </c>
      <c r="AJ5" s="345">
        <f t="shared" ca="1" si="3"/>
        <v>-0.69457782279532232</v>
      </c>
      <c r="AK5" s="345">
        <f t="shared" ca="1" si="4"/>
        <v>-0.44795787245035434</v>
      </c>
      <c r="AL5" s="346">
        <f t="shared" ca="1" si="5"/>
        <v>-4854495</v>
      </c>
      <c r="AM5" s="347"/>
      <c r="AN5" s="347">
        <f t="shared" ca="1" si="6"/>
        <v>0.69457782279532232</v>
      </c>
      <c r="AO5" s="347">
        <f t="shared" ca="1" si="7"/>
        <v>0.44795787245035434</v>
      </c>
      <c r="AP5" s="347">
        <f t="shared" ca="1" si="8"/>
        <v>-1.6380999982357029E-3</v>
      </c>
      <c r="AQ5" s="348"/>
    </row>
    <row r="6" spans="1:43" s="341" customFormat="1" ht="11.45" customHeight="1" x14ac:dyDescent="0.2">
      <c r="A6" s="324"/>
      <c r="B6" s="324"/>
      <c r="C6" s="324"/>
      <c r="D6" s="324"/>
      <c r="E6" s="324"/>
      <c r="F6" s="324"/>
      <c r="G6" s="325" t="s">
        <v>102</v>
      </c>
      <c r="H6" s="326">
        <v>416405.40625</v>
      </c>
      <c r="I6" s="326">
        <v>4972400</v>
      </c>
      <c r="J6" s="326">
        <v>4580669.5</v>
      </c>
      <c r="K6" s="327">
        <v>365053.84375</v>
      </c>
      <c r="L6" s="327">
        <v>2.8951163291931152</v>
      </c>
      <c r="M6" s="327">
        <v>2.497727632522583</v>
      </c>
      <c r="N6" s="327">
        <v>6.109185516834259E-2</v>
      </c>
      <c r="O6" s="327">
        <v>7.0811577141284943E-2</v>
      </c>
      <c r="P6" s="328">
        <f ca="1">MATCH(R6,'Utility Tables'!$A:$A,0)</f>
        <v>121</v>
      </c>
      <c r="Q6" s="329" t="str">
        <f ca="1">OFFSET('Utility Tables'!$A$1,$Q$1*$AF6,0,1,1)</f>
        <v>Banning</v>
      </c>
      <c r="R6" s="349" t="str">
        <f t="shared" ca="1" si="1"/>
        <v>Banning</v>
      </c>
      <c r="S6" s="350">
        <f ca="1">IF(ISNUMBER($P6),OFFSET('Utility Tables'!$D$1,$P6+$P$1,0),"")</f>
        <v>2344.6602000000003</v>
      </c>
      <c r="T6" s="351">
        <f ca="1">IF(ISNUMBER($P6),OFFSET('Utility Tables'!$E$1,$P6+$P$1,0),"")</f>
        <v>416405.42000000004</v>
      </c>
      <c r="U6" s="351">
        <f ca="1">IF(ISNUMBER($P6),OFFSET('Utility Tables'!$F$1,$P6+$P$1,0),"")</f>
        <v>4972400.1000000006</v>
      </c>
      <c r="V6" s="351">
        <f ca="1">IF(ISNUMBER($P6),OFFSET('Utility Tables'!$G$1,$P6+$P$1,0),"")</f>
        <v>1884.4109099999998</v>
      </c>
      <c r="W6" s="351">
        <f ca="1">IF(ISNUMBER($P6),OFFSET('Utility Tables'!$H$1,$P6+$P$1,0),"")</f>
        <v>381580.26399999997</v>
      </c>
      <c r="X6" s="352">
        <f ca="1">IF(ISNUMBER($P6),OFFSET('Utility Tables'!$I$1,$P6+$P$1,0),"")</f>
        <v>4580669.6099999985</v>
      </c>
      <c r="Y6" s="353">
        <f ca="1">IF(ISNUMBER($P6),OFFSET('Utility Tables'!$K$1,$P6+$P$1,0),"")</f>
        <v>2721.4710636160949</v>
      </c>
      <c r="Z6" s="354">
        <f ca="1">IF(ISNUMBER($P6),OFFSET('Utility Tables'!$L$1,$P6+$P$1,0),"")</f>
        <v>132394.51999999999</v>
      </c>
      <c r="AA6" s="355">
        <f ca="1">IF(ISNUMBER($P6),OFFSET('Utility Tables'!$M$1,$P6+$P$1,0),"")</f>
        <v>77888</v>
      </c>
      <c r="AB6" s="356">
        <f ca="1">IF(ISNUMBER($P6),OFFSET('Utility Tables'!$N$1,$P6+$P$1,0),"")</f>
        <v>210282.52</v>
      </c>
      <c r="AC6" s="357">
        <f ca="1">IF(ISNUMBER($P6),OFFSET('Utility Tables'!$C$1,$P6+$Q$1-3,0),"")</f>
        <v>2.8951163273596134</v>
      </c>
      <c r="AD6" s="358">
        <f ca="1">IF(ISNUMBER($P6),OFFSET('Utility Tables'!$C$1,$P6+$Q$1-4,0),"")</f>
        <v>2.4977275215366141</v>
      </c>
      <c r="AE6" s="359">
        <f ca="1">IF(ISNUMBER($P6),OFFSET('Utility Tables'!$O$1,$P6+$P$1-6,0),"")</f>
        <v>0.06</v>
      </c>
      <c r="AF6" s="341">
        <v>3</v>
      </c>
      <c r="AG6" s="342">
        <f t="shared" ca="1" si="0"/>
        <v>4.4269844358361265E-4</v>
      </c>
      <c r="AH6" s="343">
        <f t="shared" ca="1" si="2"/>
        <v>2.6561906615016759E-5</v>
      </c>
      <c r="AI6" s="344">
        <f ca="1">X6-'Analysis Tables'!G6</f>
        <v>0</v>
      </c>
      <c r="AJ6" s="345">
        <f t="shared" ca="1" si="3"/>
        <v>-1.8335017948345467E-9</v>
      </c>
      <c r="AK6" s="345">
        <f t="shared" ca="1" si="4"/>
        <v>-1.1098596885972256E-7</v>
      </c>
      <c r="AL6" s="346">
        <f t="shared" ca="1" si="5"/>
        <v>-0.10999999847263098</v>
      </c>
      <c r="AM6" s="347"/>
      <c r="AN6" s="347">
        <f t="shared" ca="1" si="6"/>
        <v>1.8335017948345467E-9</v>
      </c>
      <c r="AO6" s="347">
        <f t="shared" ca="1" si="7"/>
        <v>1.1098596885972256E-7</v>
      </c>
      <c r="AP6" s="347">
        <f t="shared" ca="1" si="8"/>
        <v>1.0918551683425926E-3</v>
      </c>
      <c r="AQ6" s="348"/>
    </row>
    <row r="7" spans="1:43" s="341" customFormat="1" ht="11.45" customHeight="1" x14ac:dyDescent="0.2">
      <c r="A7" s="324"/>
      <c r="B7" s="324"/>
      <c r="C7" s="324"/>
      <c r="D7" s="324"/>
      <c r="E7" s="324"/>
      <c r="F7" s="324"/>
      <c r="G7" s="325" t="s">
        <v>103</v>
      </c>
      <c r="H7" s="326">
        <v>135802</v>
      </c>
      <c r="I7" s="326">
        <v>2037948.625</v>
      </c>
      <c r="J7" s="326">
        <v>1832366.875</v>
      </c>
      <c r="K7" s="327">
        <v>130488.3984375</v>
      </c>
      <c r="L7" s="327">
        <v>4.898439884185791</v>
      </c>
      <c r="M7" s="327">
        <v>4.4565987586975098</v>
      </c>
      <c r="N7" s="327">
        <v>2.7115991339087486E-2</v>
      </c>
      <c r="O7" s="327">
        <v>2.9804356396198273E-2</v>
      </c>
      <c r="P7" s="328">
        <f ca="1">MATCH(R7,'Utility Tables'!$A:$A,0)</f>
        <v>161</v>
      </c>
      <c r="Q7" s="329" t="str">
        <f ca="1">OFFSET('Utility Tables'!$A$1,$Q$1*$AF7,0,1,1)</f>
        <v>Biggs</v>
      </c>
      <c r="R7" s="349" t="str">
        <f t="shared" ca="1" si="1"/>
        <v>Biggs</v>
      </c>
      <c r="S7" s="350">
        <f ca="1">IF(ISNUMBER($P7),OFFSET('Utility Tables'!$D$1,$P7+$P$1,0),"")</f>
        <v>1.58016</v>
      </c>
      <c r="T7" s="351">
        <f ca="1">IF(ISNUMBER($P7),OFFSET('Utility Tables'!$E$1,$P7+$P$1,0),"")</f>
        <v>135801.99600000001</v>
      </c>
      <c r="U7" s="351">
        <f ca="1">IF(ISNUMBER($P7),OFFSET('Utility Tables'!$F$1,$P7+$P$1,0),"")</f>
        <v>2037948.6047753233</v>
      </c>
      <c r="V7" s="351">
        <f ca="1">IF(ISNUMBER($P7),OFFSET('Utility Tables'!$G$1,$P7+$P$1,0),"")</f>
        <v>1.3206359999999999</v>
      </c>
      <c r="W7" s="351">
        <f ca="1">IF(ISNUMBER($P7),OFFSET('Utility Tables'!$H$1,$P7+$P$1,0),"")</f>
        <v>122089.64660000001</v>
      </c>
      <c r="X7" s="352">
        <f ca="1">IF(ISNUMBER($P7),OFFSET('Utility Tables'!$I$1,$P7+$P$1,0),"")</f>
        <v>1832366.8798202586</v>
      </c>
      <c r="Y7" s="353">
        <f ca="1">IF(ISNUMBER($P7),OFFSET('Utility Tables'!$K$1,$P7+$P$1,0),"")</f>
        <v>948.83579857021721</v>
      </c>
      <c r="Z7" s="354">
        <f ca="1">IF(ISNUMBER($P7),OFFSET('Utility Tables'!$L$1,$P7+$P$1,0),"")</f>
        <v>29339.41</v>
      </c>
      <c r="AA7" s="355">
        <f ca="1">IF(ISNUMBER($P7),OFFSET('Utility Tables'!$M$1,$P7+$P$1,0),"")</f>
        <v>5006</v>
      </c>
      <c r="AB7" s="356">
        <f ca="1">IF(ISNUMBER($P7),OFFSET('Utility Tables'!$N$1,$P7+$P$1,0),"")</f>
        <v>34345.410000000003</v>
      </c>
      <c r="AC7" s="357">
        <f ca="1">IF(ISNUMBER($P7),OFFSET('Utility Tables'!$C$1,$P7+$Q$1-3,0),"")</f>
        <v>4.8984398332826009</v>
      </c>
      <c r="AD7" s="358">
        <f ca="1">IF(ISNUMBER($P7),OFFSET('Utility Tables'!$C$1,$P7+$Q$1-4,0),"")</f>
        <v>4.4565985646915651</v>
      </c>
      <c r="AE7" s="359">
        <f ca="1">IF(ISNUMBER($P7),OFFSET('Utility Tables'!$O$1,$P7+$P$1-6,0),"")</f>
        <v>0.03</v>
      </c>
      <c r="AF7" s="341">
        <v>4</v>
      </c>
      <c r="AG7" s="342">
        <f t="shared" ca="1" si="0"/>
        <v>1.4164489525981701E-4</v>
      </c>
      <c r="AH7" s="343">
        <f t="shared" ca="1" si="2"/>
        <v>4.2493468577945103E-6</v>
      </c>
      <c r="AI7" s="344">
        <f ca="1">X7-'Analysis Tables'!G7</f>
        <v>0</v>
      </c>
      <c r="AJ7" s="345">
        <f t="shared" ca="1" si="3"/>
        <v>-5.0903190107476348E-8</v>
      </c>
      <c r="AK7" s="345">
        <f t="shared" ca="1" si="4"/>
        <v>-1.9400594464258347E-7</v>
      </c>
      <c r="AL7" s="346">
        <f t="shared" ca="1" si="5"/>
        <v>-4.8202585894614458E-3</v>
      </c>
      <c r="AM7" s="347"/>
      <c r="AN7" s="347">
        <f t="shared" ca="1" si="6"/>
        <v>5.0903190107476348E-8</v>
      </c>
      <c r="AO7" s="347">
        <f t="shared" ca="1" si="7"/>
        <v>1.9400594464258347E-7</v>
      </c>
      <c r="AP7" s="347">
        <f t="shared" ca="1" si="8"/>
        <v>-2.8840086609125126E-3</v>
      </c>
      <c r="AQ7" s="348"/>
    </row>
    <row r="8" spans="1:43" s="341" customFormat="1" ht="11.45" customHeight="1" x14ac:dyDescent="0.2">
      <c r="A8" s="324"/>
      <c r="B8" s="324"/>
      <c r="C8" s="324"/>
      <c r="D8" s="324"/>
      <c r="E8" s="324"/>
      <c r="F8" s="324"/>
      <c r="G8" s="325" t="s">
        <v>50</v>
      </c>
      <c r="H8" s="326">
        <v>14111667</v>
      </c>
      <c r="I8" s="326">
        <v>118168200</v>
      </c>
      <c r="J8" s="326">
        <v>118168200</v>
      </c>
      <c r="K8" s="327">
        <v>1276177</v>
      </c>
      <c r="L8" s="327">
        <v>2.4543421268463135</v>
      </c>
      <c r="M8" s="327">
        <v>1.1277439594268799</v>
      </c>
      <c r="N8" s="327">
        <v>4.708060622215271E-2</v>
      </c>
      <c r="O8" s="327">
        <v>0.10246289521455765</v>
      </c>
      <c r="P8" s="328">
        <f ca="1">MATCH(R8,'Utility Tables'!$A:$A,0)</f>
        <v>201</v>
      </c>
      <c r="Q8" s="329" t="str">
        <f ca="1">OFFSET('Utility Tables'!$A$1,$Q$1*$AF8,0,1,1)</f>
        <v>Burbank</v>
      </c>
      <c r="R8" s="349" t="str">
        <f t="shared" ca="1" si="1"/>
        <v>Burbank</v>
      </c>
      <c r="S8" s="350">
        <f ca="1">IF(ISNUMBER($P8),OFFSET('Utility Tables'!$D$1,$P8+$P$1,0),"")</f>
        <v>4551.4357871565635</v>
      </c>
      <c r="T8" s="351">
        <f ca="1">IF(ISNUMBER($P8),OFFSET('Utility Tables'!$E$1,$P8+$P$1,0),"")</f>
        <v>14145862.547143316</v>
      </c>
      <c r="U8" s="351">
        <f ca="1">IF(ISNUMBER($P8),OFFSET('Utility Tables'!$F$1,$P8+$P$1,0),"")</f>
        <v>118646945.51697324</v>
      </c>
      <c r="V8" s="351">
        <f ca="1">IF(ISNUMBER($P8),OFFSET('Utility Tables'!$G$1,$P8+$P$1,0),"")</f>
        <v>4551.4357871565635</v>
      </c>
      <c r="W8" s="351">
        <f ca="1">IF(ISNUMBER($P8),OFFSET('Utility Tables'!$H$1,$P8+$P$1,0),"")</f>
        <v>14145862.547143316</v>
      </c>
      <c r="X8" s="352">
        <f ca="1">IF(ISNUMBER($P8),OFFSET('Utility Tables'!$I$1,$P8+$P$1,0),"")</f>
        <v>118646945.51697324</v>
      </c>
      <c r="Y8" s="353">
        <f ca="1">IF(ISNUMBER($P8),OFFSET('Utility Tables'!$K$1,$P8+$P$1,0),"")</f>
        <v>0</v>
      </c>
      <c r="Z8" s="354">
        <f ca="1">IF(ISNUMBER($P8),OFFSET('Utility Tables'!$L$1,$P8+$P$1,0),"")</f>
        <v>3151882.03</v>
      </c>
      <c r="AA8" s="355">
        <f ca="1">IF(ISNUMBER($P8),OFFSET('Utility Tables'!$M$1,$P8+$P$1,0),"")</f>
        <v>1281790.33</v>
      </c>
      <c r="AB8" s="356">
        <f ca="1">IF(ISNUMBER($P8),OFFSET('Utility Tables'!$N$1,$P8+$P$1,0),"")</f>
        <v>4433672.3600000003</v>
      </c>
      <c r="AC8" s="357">
        <f ca="1">IF(ISNUMBER($P8),OFFSET('Utility Tables'!$C$1,$P8+$Q$1-3,0),"")</f>
        <v>2.4862955334213095</v>
      </c>
      <c r="AD8" s="358">
        <f ca="1">IF(ISNUMBER($P8),OFFSET('Utility Tables'!$C$1,$P8+$Q$1-4,0),"")</f>
        <v>1.1331999332172826</v>
      </c>
      <c r="AE8" s="359">
        <f ca="1">IF(ISNUMBER($P8),OFFSET('Utility Tables'!$O$1,$P8+$P$1-6,0),"")</f>
        <v>0.05</v>
      </c>
      <c r="AF8" s="341">
        <v>5</v>
      </c>
      <c r="AG8" s="342">
        <f t="shared" ca="1" si="0"/>
        <v>1.6411622726819185E-2</v>
      </c>
      <c r="AH8" s="343">
        <f t="shared" ca="1" si="2"/>
        <v>8.2058113634095927E-4</v>
      </c>
      <c r="AI8" s="344">
        <f ca="1">X8-'Analysis Tables'!G8</f>
        <v>0</v>
      </c>
      <c r="AJ8" s="345">
        <f t="shared" ca="1" si="3"/>
        <v>3.1953406574996013E-2</v>
      </c>
      <c r="AK8" s="345">
        <f t="shared" ca="1" si="4"/>
        <v>5.4559737904027461E-3</v>
      </c>
      <c r="AL8" s="346">
        <f t="shared" ca="1" si="5"/>
        <v>-478745.51697324216</v>
      </c>
      <c r="AM8" s="347"/>
      <c r="AN8" s="347">
        <f t="shared" ca="1" si="6"/>
        <v>-3.1953406574996013E-2</v>
      </c>
      <c r="AO8" s="347">
        <f t="shared" ca="1" si="7"/>
        <v>-5.4559737904027461E-3</v>
      </c>
      <c r="AP8" s="347">
        <f t="shared" ca="1" si="8"/>
        <v>-2.9193937778472928E-3</v>
      </c>
      <c r="AQ8" s="348"/>
    </row>
    <row r="9" spans="1:43" s="341" customFormat="1" ht="11.45" customHeight="1" x14ac:dyDescent="0.2">
      <c r="G9" s="360" t="s">
        <v>104</v>
      </c>
      <c r="H9" s="361">
        <v>1225099.5</v>
      </c>
      <c r="I9" s="361">
        <v>12136695</v>
      </c>
      <c r="J9" s="362">
        <v>11872111</v>
      </c>
      <c r="K9" s="363">
        <v>498422.125</v>
      </c>
      <c r="L9" s="364">
        <v>1.49787437915802</v>
      </c>
      <c r="M9" s="364">
        <v>1.5385589599609375</v>
      </c>
      <c r="N9" s="364">
        <v>0.10451472550630569</v>
      </c>
      <c r="O9" s="364">
        <v>0.10175100713968277</v>
      </c>
      <c r="P9" s="365">
        <f ca="1">MATCH(R9,'Utility Tables'!$A:$A,0)</f>
        <v>241</v>
      </c>
      <c r="Q9" s="341" t="str">
        <f ca="1">OFFSET('Utility Tables'!$A$1,$Q$1*$AF9,0,1,1)</f>
        <v>Colton</v>
      </c>
      <c r="R9" s="349" t="str">
        <f t="shared" ca="1" si="1"/>
        <v>Colton</v>
      </c>
      <c r="S9" s="350">
        <f ca="1">IF(ISNUMBER($P9),OFFSET('Utility Tables'!$D$1,$P9+$P$1,0),"")</f>
        <v>311.19300000000004</v>
      </c>
      <c r="T9" s="351">
        <f ca="1">IF(ISNUMBER($P9),OFFSET('Utility Tables'!$E$1,$P9+$P$1,0),"")</f>
        <v>1225099.48</v>
      </c>
      <c r="U9" s="351">
        <f ca="1">IF(ISNUMBER($P9),OFFSET('Utility Tables'!$F$1,$P9+$P$1,0),"")</f>
        <v>12136694.719999999</v>
      </c>
      <c r="V9" s="351">
        <f ca="1">IF(ISNUMBER($P9),OFFSET('Utility Tables'!$G$1,$P9+$P$1,0),"")</f>
        <v>300.04702000000003</v>
      </c>
      <c r="W9" s="351">
        <f ca="1">IF(ISNUMBER($P9),OFFSET('Utility Tables'!$H$1,$P9+$P$1,0),"")</f>
        <v>1196866.0959999999</v>
      </c>
      <c r="X9" s="352">
        <f ca="1">IF(ISNUMBER($P9),OFFSET('Utility Tables'!$I$1,$P9+$P$1,0),"")</f>
        <v>11872111.144000001</v>
      </c>
      <c r="Y9" s="353">
        <f ca="1">IF(ISNUMBER($P9),OFFSET('Utility Tables'!$K$1,$P9+$P$1,0),"")</f>
        <v>6885.4975151224389</v>
      </c>
      <c r="Z9" s="354">
        <f ca="1">IF(ISNUMBER($P9),OFFSET('Utility Tables'!$L$1,$P9+$P$1,0),"")</f>
        <v>446632.94</v>
      </c>
      <c r="AA9" s="355">
        <f ca="1">IF(ISNUMBER($P9),OFFSET('Utility Tables'!$M$1,$P9+$P$1,0),"")</f>
        <v>503978</v>
      </c>
      <c r="AB9" s="356">
        <f ca="1">IF(ISNUMBER($P9),OFFSET('Utility Tables'!$N$1,$P9+$P$1,0),"")</f>
        <v>950610.94</v>
      </c>
      <c r="AC9" s="357">
        <f ca="1">IF(ISNUMBER($P9),OFFSET('Utility Tables'!$C$1,$P9+$Q$1-3,0),"")</f>
        <v>1.4978743853763059</v>
      </c>
      <c r="AD9" s="358">
        <f ca="1">IF(ISNUMBER($P9),OFFSET('Utility Tables'!$C$1,$P9+$Q$1-4,0),"")</f>
        <v>1.5385589538014754</v>
      </c>
      <c r="AE9" s="359">
        <f ca="1">IF(ISNUMBER($P9),OFFSET('Utility Tables'!$O$1,$P9+$P$1-6,0),"")</f>
        <v>0.1</v>
      </c>
      <c r="AF9" s="341">
        <v>6</v>
      </c>
      <c r="AG9" s="342">
        <f t="shared" ca="1" si="0"/>
        <v>1.3885696087185336E-3</v>
      </c>
      <c r="AH9" s="343">
        <f t="shared" ca="1" si="2"/>
        <v>1.3885696087185336E-4</v>
      </c>
      <c r="AI9" s="344">
        <f ca="1">X9-'Analysis Tables'!G9</f>
        <v>0</v>
      </c>
      <c r="AJ9" s="345">
        <f t="shared" ca="1" si="3"/>
        <v>6.2182858862058765E-9</v>
      </c>
      <c r="AK9" s="345">
        <f t="shared" ca="1" si="4"/>
        <v>-6.1594620515137422E-9</v>
      </c>
      <c r="AL9" s="346">
        <f t="shared" ca="1" si="5"/>
        <v>-0.14400000125169754</v>
      </c>
      <c r="AM9" s="347"/>
      <c r="AN9" s="347">
        <f t="shared" ca="1" si="6"/>
        <v>-6.2182858862058765E-9</v>
      </c>
      <c r="AO9" s="347">
        <f t="shared" ca="1" si="7"/>
        <v>6.1594620515137422E-9</v>
      </c>
      <c r="AP9" s="347">
        <f t="shared" ca="1" si="8"/>
        <v>4.514725506305689E-3</v>
      </c>
      <c r="AQ9" s="348"/>
    </row>
    <row r="10" spans="1:43" s="341" customFormat="1" ht="11.45" customHeight="1" x14ac:dyDescent="0.2">
      <c r="G10" s="360" t="s">
        <v>105</v>
      </c>
      <c r="H10" s="361">
        <v>34222.3984375</v>
      </c>
      <c r="I10" s="361">
        <v>190384</v>
      </c>
      <c r="J10" s="362">
        <v>152307.203125</v>
      </c>
      <c r="K10" s="363">
        <v>12270.34765625</v>
      </c>
      <c r="L10" s="364">
        <v>2.5892162322998047</v>
      </c>
      <c r="M10" s="364">
        <v>2.5594217777252197</v>
      </c>
      <c r="N10" s="364">
        <v>6.0182023793458939E-2</v>
      </c>
      <c r="O10" s="364">
        <v>6.0882605612277985E-2</v>
      </c>
      <c r="P10" s="365">
        <f ca="1">MATCH(R10,'Utility Tables'!$A:$A,0)</f>
        <v>281</v>
      </c>
      <c r="Q10" s="341" t="str">
        <f ca="1">OFFSET('Utility Tables'!$A$1,$Q$1*$AF10,0,1,1)</f>
        <v>Corona</v>
      </c>
      <c r="R10" s="349" t="str">
        <f t="shared" ca="1" si="1"/>
        <v>Corona</v>
      </c>
      <c r="S10" s="350">
        <f ca="1">IF(ISNUMBER($P10),OFFSET('Utility Tables'!$D$1,$P10+$P$1,0),"")</f>
        <v>0</v>
      </c>
      <c r="T10" s="351">
        <f ca="1">IF(ISNUMBER($P10),OFFSET('Utility Tables'!$E$1,$P10+$P$1,0),"")</f>
        <v>34222.399999999994</v>
      </c>
      <c r="U10" s="351">
        <f ca="1">IF(ISNUMBER($P10),OFFSET('Utility Tables'!$F$1,$P10+$P$1,0),"")</f>
        <v>190384</v>
      </c>
      <c r="V10" s="351">
        <f ca="1">IF(ISNUMBER($P10),OFFSET('Utility Tables'!$G$1,$P10+$P$1,0),"")</f>
        <v>0</v>
      </c>
      <c r="W10" s="351">
        <f ca="1">IF(ISNUMBER($P10),OFFSET('Utility Tables'!$H$1,$P10+$P$1,0),"")</f>
        <v>27377.920000000002</v>
      </c>
      <c r="X10" s="352">
        <f ca="1">IF(ISNUMBER($P10),OFFSET('Utility Tables'!$I$1,$P10+$P$1,0),"")</f>
        <v>152307.20000000001</v>
      </c>
      <c r="Y10" s="353">
        <f ca="1">IF(ISNUMBER($P10),OFFSET('Utility Tables'!$K$1,$P10+$P$1,0),"")</f>
        <v>90.207638923818877</v>
      </c>
      <c r="Z10" s="354">
        <f ca="1">IF(ISNUMBER($P10),OFFSET('Utility Tables'!$L$1,$P10+$P$1,0),"")</f>
        <v>4777.9799999999996</v>
      </c>
      <c r="AA10" s="355">
        <f ca="1">IF(ISNUMBER($P10),OFFSET('Utility Tables'!$M$1,$P10+$P$1,0),"")</f>
        <v>3000</v>
      </c>
      <c r="AB10" s="356">
        <f ca="1">IF(ISNUMBER($P10),OFFSET('Utility Tables'!$N$1,$P10+$P$1,0),"")</f>
        <v>7777.98</v>
      </c>
      <c r="AC10" s="357">
        <f ca="1">IF(ISNUMBER($P10),OFFSET('Utility Tables'!$C$1,$P10+$Q$1-3,0),"")</f>
        <v>2.5892161407400134</v>
      </c>
      <c r="AD10" s="358">
        <f ca="1">IF(ISNUMBER($P10),OFFSET('Utility Tables'!$C$1,$P10+$Q$1-4,0),"")</f>
        <v>2.5594217363196718</v>
      </c>
      <c r="AE10" s="359">
        <f ca="1">IF(ISNUMBER($P10),OFFSET('Utility Tables'!$O$1,$P10+$P$1-6,0),"")</f>
        <v>0.06</v>
      </c>
      <c r="AF10" s="341">
        <v>7</v>
      </c>
      <c r="AG10" s="342">
        <f t="shared" ca="1" si="0"/>
        <v>3.1763075074964211E-5</v>
      </c>
      <c r="AH10" s="343">
        <f t="shared" ca="1" si="2"/>
        <v>1.9057845044978527E-6</v>
      </c>
      <c r="AI10" s="344">
        <f ca="1">X10-'Analysis Tables'!G10</f>
        <v>0</v>
      </c>
      <c r="AJ10" s="345">
        <f t="shared" ca="1" si="3"/>
        <v>-9.1559791304263172E-8</v>
      </c>
      <c r="AK10" s="345">
        <f t="shared" ca="1" si="4"/>
        <v>-4.1405547879236337E-8</v>
      </c>
      <c r="AL10" s="346">
        <f t="shared" ca="1" si="5"/>
        <v>3.1249999883584678E-3</v>
      </c>
      <c r="AM10" s="347"/>
      <c r="AN10" s="347">
        <f t="shared" ca="1" si="6"/>
        <v>9.1559791304263172E-8</v>
      </c>
      <c r="AO10" s="347">
        <f t="shared" ca="1" si="7"/>
        <v>4.1405547879236337E-8</v>
      </c>
      <c r="AP10" s="347">
        <f t="shared" ca="1" si="8"/>
        <v>1.8202379345894082E-4</v>
      </c>
      <c r="AQ10" s="348"/>
    </row>
    <row r="11" spans="1:43" s="341" customFormat="1" ht="11.45" customHeight="1" x14ac:dyDescent="0.2">
      <c r="G11" s="360" t="s">
        <v>52</v>
      </c>
      <c r="H11" s="361">
        <v>18938736</v>
      </c>
      <c r="I11" s="361">
        <v>76329512</v>
      </c>
      <c r="J11" s="362">
        <v>74767040</v>
      </c>
      <c r="K11" s="363">
        <v>5857024</v>
      </c>
      <c r="L11" s="364">
        <v>5.181185245513916</v>
      </c>
      <c r="M11" s="364">
        <v>2.2671408653259277</v>
      </c>
      <c r="N11" s="364">
        <v>3.5999968647956848E-2</v>
      </c>
      <c r="O11" s="364">
        <v>8.2272127270698547E-2</v>
      </c>
      <c r="P11" s="365">
        <f ca="1">MATCH(R11,'Utility Tables'!$A:$A,0)</f>
        <v>321</v>
      </c>
      <c r="Q11" s="341" t="str">
        <f ca="1">OFFSET('Utility Tables'!$A$1,$Q$1*$AF11,0,1,1)</f>
        <v>Glendale</v>
      </c>
      <c r="R11" s="349" t="str">
        <f t="shared" ca="1" si="1"/>
        <v>Glendale</v>
      </c>
      <c r="S11" s="350">
        <f ca="1">IF(ISNUMBER($P11),OFFSET('Utility Tables'!$D$1,$P11+$P$1,0),"")</f>
        <v>2043.203</v>
      </c>
      <c r="T11" s="351">
        <f ca="1">IF(ISNUMBER($P11),OFFSET('Utility Tables'!$E$1,$P11+$P$1,0),"")</f>
        <v>18938735.390000001</v>
      </c>
      <c r="U11" s="351">
        <f ca="1">IF(ISNUMBER($P11),OFFSET('Utility Tables'!$F$1,$P11+$P$1,0),"")</f>
        <v>76329510.99000001</v>
      </c>
      <c r="V11" s="351">
        <f ca="1">IF(ISNUMBER($P11),OFFSET('Utility Tables'!$G$1,$P11+$P$1,0),"")</f>
        <v>2001.5280200000002</v>
      </c>
      <c r="W11" s="351">
        <f ca="1">IF(ISNUMBER($P11),OFFSET('Utility Tables'!$H$1,$P11+$P$1,0),"")</f>
        <v>18842350.48</v>
      </c>
      <c r="X11" s="352">
        <f ca="1">IF(ISNUMBER($P11),OFFSET('Utility Tables'!$I$1,$P11+$P$1,0),"")</f>
        <v>74767037.439999998</v>
      </c>
      <c r="Y11" s="353">
        <f ca="1">IF(ISNUMBER($P11),OFFSET('Utility Tables'!$K$1,$P11+$P$1,0),"")</f>
        <v>45461.919455733943</v>
      </c>
      <c r="Z11" s="354">
        <f ca="1">IF(ISNUMBER($P11),OFFSET('Utility Tables'!$L$1,$P11+$P$1,0),"")</f>
        <v>1876465.47</v>
      </c>
      <c r="AA11" s="355">
        <f ca="1">IF(ISNUMBER($P11),OFFSET('Utility Tables'!$M$1,$P11+$P$1,0),"")</f>
        <v>146094.88</v>
      </c>
      <c r="AB11" s="356">
        <f ca="1">IF(ISNUMBER($P11),OFFSET('Utility Tables'!$N$1,$P11+$P$1,0),"")</f>
        <v>2022560.35</v>
      </c>
      <c r="AC11" s="357">
        <f ca="1">IF(ISNUMBER($P11),OFFSET('Utility Tables'!$C$1,$P11+$Q$1-3,0),"")</f>
        <v>5.1811851262573949</v>
      </c>
      <c r="AD11" s="358">
        <f ca="1">IF(ISNUMBER($P11),OFFSET('Utility Tables'!$C$1,$P11+$Q$1-4,0),"")</f>
        <v>2.2671409494810861</v>
      </c>
      <c r="AE11" s="359">
        <f ca="1">IF(ISNUMBER($P11),OFFSET('Utility Tables'!$O$1,$P11+$P$1-6,0),"")</f>
        <v>0.04</v>
      </c>
      <c r="AF11" s="341">
        <v>8</v>
      </c>
      <c r="AG11" s="342">
        <f t="shared" ca="1" si="0"/>
        <v>2.1860352900623124E-2</v>
      </c>
      <c r="AH11" s="343">
        <f t="shared" ca="1" si="2"/>
        <v>8.7441411602492503E-4</v>
      </c>
      <c r="AI11" s="344">
        <f ca="1">X11-'Analysis Tables'!G11</f>
        <v>0</v>
      </c>
      <c r="AJ11" s="345">
        <f t="shared" ca="1" si="3"/>
        <v>-1.1925652110278406E-7</v>
      </c>
      <c r="AK11" s="345">
        <f t="shared" ca="1" si="4"/>
        <v>8.415515839743648E-8</v>
      </c>
      <c r="AL11" s="346">
        <f t="shared" ca="1" si="5"/>
        <v>2.5600000023841858</v>
      </c>
      <c r="AM11" s="347"/>
      <c r="AN11" s="347">
        <f t="shared" ca="1" si="6"/>
        <v>1.1925652110278406E-7</v>
      </c>
      <c r="AO11" s="347">
        <f t="shared" ca="1" si="7"/>
        <v>-8.415515839743648E-8</v>
      </c>
      <c r="AP11" s="347">
        <f t="shared" ca="1" si="8"/>
        <v>-4.0000313520431527E-3</v>
      </c>
      <c r="AQ11" s="348"/>
    </row>
    <row r="12" spans="1:43" s="341" customFormat="1" ht="11.45" customHeight="1" x14ac:dyDescent="0.2">
      <c r="G12" s="360" t="s">
        <v>106</v>
      </c>
      <c r="H12" s="361">
        <v>69023.2421875</v>
      </c>
      <c r="I12" s="361">
        <v>794487.3125</v>
      </c>
      <c r="J12" s="362">
        <v>530939.75</v>
      </c>
      <c r="K12" s="363">
        <v>-11536.5927734375</v>
      </c>
      <c r="L12" s="364">
        <v>0.8740735650062561</v>
      </c>
      <c r="M12" s="364">
        <v>0.83453059196472168</v>
      </c>
      <c r="N12" s="364">
        <v>0.16631783545017242</v>
      </c>
      <c r="O12" s="364">
        <v>0.17419855296611786</v>
      </c>
      <c r="P12" s="365">
        <f ca="1">MATCH(R12,'Utility Tables'!$A:$A,0)</f>
        <v>361</v>
      </c>
      <c r="Q12" s="341" t="str">
        <f ca="1">OFFSET('Utility Tables'!$A$1,$Q$1*$AF12,0,1,1)</f>
        <v>Gridley</v>
      </c>
      <c r="R12" s="349" t="str">
        <f t="shared" ca="1" si="1"/>
        <v>Gridley</v>
      </c>
      <c r="S12" s="350">
        <f ca="1">IF(ISNUMBER($P12),OFFSET('Utility Tables'!$D$1,$P12+$P$1,0),"")</f>
        <v>10.675609999999999</v>
      </c>
      <c r="T12" s="351">
        <f ca="1">IF(ISNUMBER($P12),OFFSET('Utility Tables'!$E$1,$P12+$P$1,0),"")</f>
        <v>69023.239000000001</v>
      </c>
      <c r="U12" s="351">
        <f ca="1">IF(ISNUMBER($P12),OFFSET('Utility Tables'!$F$1,$P12+$P$1,0),"")</f>
        <v>794487.34</v>
      </c>
      <c r="V12" s="351">
        <f ca="1">IF(ISNUMBER($P12),OFFSET('Utility Tables'!$G$1,$P12+$P$1,0),"")</f>
        <v>4.4723798000000006</v>
      </c>
      <c r="W12" s="351">
        <f ca="1">IF(ISNUMBER($P12),OFFSET('Utility Tables'!$H$1,$P12+$P$1,0),"")</f>
        <v>49571.908479999998</v>
      </c>
      <c r="X12" s="352">
        <f ca="1">IF(ISNUMBER($P12),OFFSET('Utility Tables'!$I$1,$P12+$P$1,0),"")</f>
        <v>530939.75799999991</v>
      </c>
      <c r="Y12" s="353">
        <f ca="1">IF(ISNUMBER($P12),OFFSET('Utility Tables'!$K$1,$P12+$P$1,0),"")</f>
        <v>285.17469769236817</v>
      </c>
      <c r="Z12" s="354">
        <f ca="1">IF(ISNUMBER($P12),OFFSET('Utility Tables'!$L$1,$P12+$P$1,0),"")</f>
        <v>20708.099999999999</v>
      </c>
      <c r="AA12" s="355">
        <f ca="1">IF(ISNUMBER($P12),OFFSET('Utility Tables'!$M$1,$P12+$P$1,0),"")</f>
        <v>45858.16</v>
      </c>
      <c r="AB12" s="356">
        <f ca="1">IF(ISNUMBER($P12),OFFSET('Utility Tables'!$N$1,$P12+$P$1,0),"")</f>
        <v>66566.259999999995</v>
      </c>
      <c r="AC12" s="357">
        <f ca="1">IF(ISNUMBER($P12),OFFSET('Utility Tables'!$C$1,$P12+$Q$1-3,0),"")</f>
        <v>0.87407354526793357</v>
      </c>
      <c r="AD12" s="358">
        <f ca="1">IF(ISNUMBER($P12),OFFSET('Utility Tables'!$C$1,$P12+$Q$1-4,0),"")</f>
        <v>0.83453060205474838</v>
      </c>
      <c r="AE12" s="359">
        <f ca="1">IF(ISNUMBER($P12),OFFSET('Utility Tables'!$O$1,$P12+$P$1-6,0),"")</f>
        <v>0.17</v>
      </c>
      <c r="AF12" s="341">
        <v>9</v>
      </c>
      <c r="AG12" s="342">
        <f t="shared" ca="1" si="0"/>
        <v>5.7511901950896734E-5</v>
      </c>
      <c r="AH12" s="343">
        <f t="shared" ca="1" si="2"/>
        <v>9.7770233316524447E-6</v>
      </c>
      <c r="AI12" s="344">
        <f ca="1">X12-'Analysis Tables'!G12</f>
        <v>0</v>
      </c>
      <c r="AJ12" s="345">
        <f t="shared" ca="1" si="3"/>
        <v>-1.973832253199248E-8</v>
      </c>
      <c r="AK12" s="345">
        <f t="shared" ca="1" si="4"/>
        <v>1.0090026703046817E-8</v>
      </c>
      <c r="AL12" s="346">
        <f t="shared" ca="1" si="5"/>
        <v>-7.9999999143183231E-3</v>
      </c>
      <c r="AM12" s="347"/>
      <c r="AN12" s="347">
        <f t="shared" ca="1" si="6"/>
        <v>1.973832253199248E-8</v>
      </c>
      <c r="AO12" s="347">
        <f t="shared" ca="1" si="7"/>
        <v>-1.0090026703046817E-8</v>
      </c>
      <c r="AP12" s="347">
        <f t="shared" ca="1" si="8"/>
        <v>-3.6821645498275879E-3</v>
      </c>
      <c r="AQ12" s="348"/>
    </row>
    <row r="13" spans="1:43" s="341" customFormat="1" ht="11.45" customHeight="1" x14ac:dyDescent="0.2">
      <c r="G13" s="360" t="s">
        <v>107</v>
      </c>
      <c r="H13" s="366">
        <v>304849.15625</v>
      </c>
      <c r="I13" s="366">
        <v>3570396.75</v>
      </c>
      <c r="J13" s="367">
        <v>2983647</v>
      </c>
      <c r="K13" s="363">
        <v>94560.546875</v>
      </c>
      <c r="L13" s="364">
        <v>1.3291376829147339</v>
      </c>
      <c r="M13" s="364">
        <v>1.1971232891082764</v>
      </c>
      <c r="N13" s="364">
        <v>0.10475680232048035</v>
      </c>
      <c r="O13" s="364">
        <v>0.11630900204181671</v>
      </c>
      <c r="P13" s="365">
        <f ca="1">MATCH(R13,'Utility Tables'!$A:$A,0)</f>
        <v>401</v>
      </c>
      <c r="Q13" s="341" t="str">
        <f ca="1">OFFSET('Utility Tables'!$A$1,$Q$1*$AF13,0,1,1)</f>
        <v>Healdsburg</v>
      </c>
      <c r="R13" s="349" t="str">
        <f t="shared" ca="1" si="1"/>
        <v>Healdsburg</v>
      </c>
      <c r="S13" s="350">
        <f ca="1">IF(ISNUMBER($P13),OFFSET('Utility Tables'!$D$1,$P13+$P$1,0),"")</f>
        <v>22.001999999999999</v>
      </c>
      <c r="T13" s="351">
        <f ca="1">IF(ISNUMBER($P13),OFFSET('Utility Tables'!$E$1,$P13+$P$1,0),"")</f>
        <v>540933.14199999999</v>
      </c>
      <c r="U13" s="351">
        <f ca="1">IF(ISNUMBER($P13),OFFSET('Utility Tables'!$F$1,$P13+$P$1,0),"")</f>
        <v>5931236.7599999998</v>
      </c>
      <c r="V13" s="351">
        <f ca="1">IF(ISNUMBER($P13),OFFSET('Utility Tables'!$G$1,$P13+$P$1,0),"")</f>
        <v>18.296199999999999</v>
      </c>
      <c r="W13" s="351">
        <f ca="1">IF(ISNUMBER($P13),OFFSET('Utility Tables'!$H$1,$P13+$P$1,0),"")</f>
        <v>456429.59536000004</v>
      </c>
      <c r="X13" s="352">
        <f ca="1">IF(ISNUMBER($P13),OFFSET('Utility Tables'!$I$1,$P13+$P$1,0),"")</f>
        <v>4990360.9012000002</v>
      </c>
      <c r="Y13" s="353">
        <f ca="1">IF(ISNUMBER($P13),OFFSET('Utility Tables'!$K$1,$P13+$P$1,0),"")</f>
        <v>2662.1498512004337</v>
      </c>
      <c r="Z13" s="354">
        <f ca="1">IF(ISNUMBER($P13),OFFSET('Utility Tables'!$L$1,$P13+$P$1,0),"")</f>
        <v>347740.13</v>
      </c>
      <c r="AA13" s="355">
        <f ca="1">IF(ISNUMBER($P13),OFFSET('Utility Tables'!$M$1,$P13+$P$1,0),"")</f>
        <v>45151.11</v>
      </c>
      <c r="AB13" s="356">
        <f ca="1">IF(ISNUMBER($P13),OFFSET('Utility Tables'!$N$1,$P13+$P$1,0),"")</f>
        <v>392891.24</v>
      </c>
      <c r="AC13" s="357">
        <f ca="1">IF(ISNUMBER($P13),OFFSET('Utility Tables'!$C$1,$P13+$Q$1-3,0),"")</f>
        <v>1.6311560974250481</v>
      </c>
      <c r="AD13" s="358">
        <f ca="1">IF(ISNUMBER($P13),OFFSET('Utility Tables'!$C$1,$P13+$Q$1-4,0),"")</f>
        <v>1.3612017145090038</v>
      </c>
      <c r="AE13" s="359">
        <f ca="1">IF(ISNUMBER($P13),OFFSET('Utility Tables'!$O$1,$P13+$P$1-6,0),"")</f>
        <v>0.1</v>
      </c>
      <c r="AF13" s="341">
        <v>10</v>
      </c>
      <c r="AG13" s="342">
        <f t="shared" ca="1" si="0"/>
        <v>5.2953648428570241E-4</v>
      </c>
      <c r="AH13" s="343">
        <f t="shared" ca="1" si="2"/>
        <v>5.2953648428570244E-5</v>
      </c>
      <c r="AI13" s="344">
        <f ca="1">X13-'Analysis Tables'!G13</f>
        <v>0</v>
      </c>
      <c r="AJ13" s="345">
        <f t="shared" ca="1" si="3"/>
        <v>0.30201841451031419</v>
      </c>
      <c r="AK13" s="345">
        <f t="shared" ca="1" si="4"/>
        <v>0.16407842540072748</v>
      </c>
      <c r="AL13" s="346">
        <f t="shared" ca="1" si="5"/>
        <v>-2006713.9012000002</v>
      </c>
      <c r="AM13" s="347"/>
      <c r="AN13" s="347">
        <f t="shared" ca="1" si="6"/>
        <v>-0.30201841451031419</v>
      </c>
      <c r="AO13" s="347">
        <f t="shared" ca="1" si="7"/>
        <v>-0.16407842540072748</v>
      </c>
      <c r="AP13" s="347">
        <f t="shared" ca="1" si="8"/>
        <v>4.7568023204803411E-3</v>
      </c>
      <c r="AQ13" s="348"/>
    </row>
    <row r="14" spans="1:43" s="341" customFormat="1" ht="11.45" customHeight="1" x14ac:dyDescent="0.2">
      <c r="G14" s="360" t="s">
        <v>143</v>
      </c>
      <c r="H14" s="366">
        <v>18500888</v>
      </c>
      <c r="I14" s="366">
        <v>198156720</v>
      </c>
      <c r="J14" s="367">
        <v>163787536</v>
      </c>
      <c r="K14" s="363">
        <v>6101720</v>
      </c>
      <c r="L14" s="364">
        <v>4.5965147018432617</v>
      </c>
      <c r="M14" s="364">
        <v>1.5275286436080933</v>
      </c>
      <c r="N14" s="364">
        <v>4.5725550502538681E-2</v>
      </c>
      <c r="O14" s="364">
        <v>0.1375935971736908</v>
      </c>
      <c r="P14" s="365">
        <f ca="1">MATCH(R14,'Utility Tables'!$A:$A,0)</f>
        <v>441</v>
      </c>
      <c r="Q14" s="341" t="str">
        <f ca="1">OFFSET('Utility Tables'!$A$1,$Q$1*$AF14,0,1,1)</f>
        <v>Imperial</v>
      </c>
      <c r="R14" s="349" t="str">
        <f t="shared" ca="1" si="1"/>
        <v>Imperial</v>
      </c>
      <c r="S14" s="350">
        <f ca="1">IF(ISNUMBER($P14),OFFSET('Utility Tables'!$D$1,$P14+$P$1,0),"")</f>
        <v>5313.7286500000009</v>
      </c>
      <c r="T14" s="351">
        <f ca="1">IF(ISNUMBER($P14),OFFSET('Utility Tables'!$E$1,$P14+$P$1,0),"")</f>
        <v>27942888.825000003</v>
      </c>
      <c r="U14" s="351">
        <f ca="1">IF(ISNUMBER($P14),OFFSET('Utility Tables'!$F$1,$P14+$P$1,0),"")</f>
        <v>207598723.84999999</v>
      </c>
      <c r="V14" s="351">
        <f ca="1">IF(ISNUMBER($P14),OFFSET('Utility Tables'!$G$1,$P14+$P$1,0),"")</f>
        <v>4280.8237764999994</v>
      </c>
      <c r="W14" s="351">
        <f ca="1">IF(ISNUMBER($P14),OFFSET('Utility Tables'!$H$1,$P14+$P$1,0),"")</f>
        <v>24044766.735749997</v>
      </c>
      <c r="X14" s="352">
        <f ca="1">IF(ISNUMBER($P14),OFFSET('Utility Tables'!$I$1,$P14+$P$1,0),"")</f>
        <v>173229532.46599996</v>
      </c>
      <c r="Y14" s="353">
        <f ca="1">IF(ISNUMBER($P14),OFFSET('Utility Tables'!$K$1,$P14+$P$1,0),"")</f>
        <v>104743.59528008814</v>
      </c>
      <c r="Z14" s="354">
        <f ca="1">IF(ISNUMBER($P14),OFFSET('Utility Tables'!$L$1,$P14+$P$1,0),"")</f>
        <v>4262326.0599999996</v>
      </c>
      <c r="AA14" s="355">
        <f ca="1">IF(ISNUMBER($P14),OFFSET('Utility Tables'!$M$1,$P14+$P$1,0),"")</f>
        <v>1025344.69</v>
      </c>
      <c r="AB14" s="356">
        <f ca="1">IF(ISNUMBER($P14),OFFSET('Utility Tables'!$N$1,$P14+$P$1,0),"")</f>
        <v>5287670.75</v>
      </c>
      <c r="AC14" s="357">
        <f ca="1">IF(ISNUMBER($P14),OFFSET('Utility Tables'!$C$1,$P14+$Q$1-3,0),"")</f>
        <v>4.1738198512444145</v>
      </c>
      <c r="AD14" s="358">
        <f ca="1">IF(ISNUMBER($P14),OFFSET('Utility Tables'!$C$1,$P14+$Q$1-4,0),"")</f>
        <v>1.3842155827595142</v>
      </c>
      <c r="AE14" s="359">
        <f ca="1">IF(ISNUMBER($P14),OFFSET('Utility Tables'!$O$1,$P14+$P$1-6,0),"")</f>
        <v>0.05</v>
      </c>
      <c r="AF14" s="341">
        <v>11</v>
      </c>
      <c r="AG14" s="342">
        <f t="shared" ca="1" si="0"/>
        <v>2.7896046558234855E-2</v>
      </c>
      <c r="AH14" s="343">
        <f t="shared" ca="1" si="2"/>
        <v>1.3948023279117428E-3</v>
      </c>
      <c r="AI14" s="344">
        <f ca="1">X14-'Analysis Tables'!G14</f>
        <v>0</v>
      </c>
      <c r="AJ14" s="345">
        <f t="shared" ref="AJ14:AJ41" ca="1" si="9">AC14-L15</f>
        <v>0.60811359819265665</v>
      </c>
      <c r="AK14" s="345">
        <f t="shared" ref="AK14:AK41" ca="1" si="10">AD14-M15</f>
        <v>-1.1040902243541333</v>
      </c>
      <c r="AL14" s="346">
        <f t="shared" ref="AL14:AL41" ca="1" si="11">J15-X14</f>
        <v>-166893836.96599996</v>
      </c>
      <c r="AM14" s="347"/>
      <c r="AN14" s="347">
        <f t="shared" ref="AN14:AN41" ca="1" si="12">L15-AC14</f>
        <v>-0.60811359819265665</v>
      </c>
      <c r="AO14" s="347">
        <f t="shared" ref="AO14:AO41" ca="1" si="13">M15-AD14</f>
        <v>1.1040902243541333</v>
      </c>
      <c r="AP14" s="347">
        <f t="shared" ref="AP14:AP41" ca="1" si="14">N15-AE14</f>
        <v>-7.1658447384834317E-3</v>
      </c>
      <c r="AQ14" s="348"/>
    </row>
    <row r="15" spans="1:43" s="341" customFormat="1" ht="11.45" customHeight="1" x14ac:dyDescent="0.2">
      <c r="G15" s="360" t="s">
        <v>121</v>
      </c>
      <c r="H15" s="361">
        <v>686230.75</v>
      </c>
      <c r="I15" s="361">
        <v>8009384</v>
      </c>
      <c r="J15" s="362">
        <v>6335695.5</v>
      </c>
      <c r="K15" s="363">
        <v>428306.25</v>
      </c>
      <c r="L15" s="364">
        <v>3.5657062530517578</v>
      </c>
      <c r="M15" s="364">
        <v>2.4883058071136475</v>
      </c>
      <c r="N15" s="364">
        <v>4.2834155261516571E-2</v>
      </c>
      <c r="O15" s="364">
        <v>6.1380721628665924E-2</v>
      </c>
      <c r="P15" s="365">
        <f ca="1">MATCH(R15,'Utility Tables'!$A:$A,0)</f>
        <v>481</v>
      </c>
      <c r="Q15" s="341" t="str">
        <f ca="1">OFFSET('Utility Tables'!$A$1,$Q$1*$AF15,0,1,1)</f>
        <v>Lassen</v>
      </c>
      <c r="R15" s="349" t="str">
        <f t="shared" ca="1" si="1"/>
        <v>Lassen</v>
      </c>
      <c r="S15" s="350">
        <f ca="1">IF(ISNUMBER($P15),OFFSET('Utility Tables'!$D$1,$P15+$P$1,0),"")</f>
        <v>91.632200000000012</v>
      </c>
      <c r="T15" s="351">
        <f ca="1">IF(ISNUMBER($P15),OFFSET('Utility Tables'!$E$1,$P15+$P$1,0),"")</f>
        <v>686230.76</v>
      </c>
      <c r="U15" s="351">
        <f ca="1">IF(ISNUMBER($P15),OFFSET('Utility Tables'!$F$1,$P15+$P$1,0),"")</f>
        <v>8009384.04</v>
      </c>
      <c r="V15" s="351">
        <f ca="1">IF(ISNUMBER($P15),OFFSET('Utility Tables'!$G$1,$P15+$P$1,0),"")</f>
        <v>71.195003306000018</v>
      </c>
      <c r="W15" s="351">
        <f ca="1">IF(ISNUMBER($P15),OFFSET('Utility Tables'!$H$1,$P15+$P$1,0),"")</f>
        <v>542648.51723300002</v>
      </c>
      <c r="X15" s="352">
        <f ca="1">IF(ISNUMBER($P15),OFFSET('Utility Tables'!$I$1,$P15+$P$1,0),"")</f>
        <v>6335695.5055630002</v>
      </c>
      <c r="Y15" s="353">
        <f ca="1">IF(ISNUMBER($P15),OFFSET('Utility Tables'!$K$1,$P15+$P$1,0),"")</f>
        <v>3424.0313396009055</v>
      </c>
      <c r="Z15" s="354">
        <f ca="1">IF(ISNUMBER($P15),OFFSET('Utility Tables'!$L$1,$P15+$P$1,0),"")</f>
        <v>166221.84</v>
      </c>
      <c r="AA15" s="355">
        <f ca="1">IF(ISNUMBER($P15),OFFSET('Utility Tables'!$M$1,$P15+$P$1,0),"")</f>
        <v>34604.39</v>
      </c>
      <c r="AB15" s="356">
        <f ca="1">IF(ISNUMBER($P15),OFFSET('Utility Tables'!$N$1,$P15+$P$1,0),"")</f>
        <v>200826.23</v>
      </c>
      <c r="AC15" s="357">
        <f ca="1">IF(ISNUMBER($P15),OFFSET('Utility Tables'!$C$1,$P15+$Q$1-3,0),"")</f>
        <v>3.5657061592579802</v>
      </c>
      <c r="AD15" s="358">
        <f ca="1">IF(ISNUMBER($P15),OFFSET('Utility Tables'!$C$1,$P15+$Q$1-4,0),"")</f>
        <v>2.4883058578717243</v>
      </c>
      <c r="AE15" s="359">
        <f ca="1">IF(ISNUMBER($P15),OFFSET('Utility Tables'!$O$1,$P15+$P$1-6,0),"")</f>
        <v>0.04</v>
      </c>
      <c r="AF15" s="341">
        <v>12</v>
      </c>
      <c r="AG15" s="342">
        <f t="shared" ca="1" si="0"/>
        <v>6.2956519677863723E-4</v>
      </c>
      <c r="AH15" s="343">
        <f t="shared" ca="1" si="2"/>
        <v>2.5182607871145489E-5</v>
      </c>
      <c r="AI15" s="344">
        <f ca="1">X15-'Analysis Tables'!G15</f>
        <v>0</v>
      </c>
      <c r="AJ15" s="345">
        <f t="shared" ca="1" si="9"/>
        <v>3.5657061592579802</v>
      </c>
      <c r="AK15" s="345">
        <f t="shared" ca="1" si="10"/>
        <v>2.4883058578717243</v>
      </c>
      <c r="AL15" s="346">
        <f t="shared" ca="1" si="11"/>
        <v>-6335695.5055630002</v>
      </c>
      <c r="AM15" s="347"/>
      <c r="AN15" s="347">
        <f t="shared" ca="1" si="12"/>
        <v>-3.5657061592579802</v>
      </c>
      <c r="AO15" s="347">
        <f t="shared" ca="1" si="13"/>
        <v>-2.4883058578717243</v>
      </c>
      <c r="AP15" s="347">
        <f t="shared" ca="1" si="14"/>
        <v>-0.04</v>
      </c>
      <c r="AQ15" s="348"/>
    </row>
    <row r="16" spans="1:43" s="341" customFormat="1" ht="11.45" customHeight="1" x14ac:dyDescent="0.2">
      <c r="G16" s="360" t="s">
        <v>137</v>
      </c>
      <c r="H16" s="366">
        <v>0</v>
      </c>
      <c r="I16" s="366">
        <v>0</v>
      </c>
      <c r="J16" s="367">
        <v>0</v>
      </c>
      <c r="K16" s="368">
        <v>0</v>
      </c>
      <c r="L16" s="364">
        <v>0</v>
      </c>
      <c r="M16" s="364">
        <v>0</v>
      </c>
      <c r="N16" s="364">
        <v>0</v>
      </c>
      <c r="O16" s="364">
        <v>0</v>
      </c>
      <c r="P16" s="365">
        <f ca="1">MATCH(R16,'Utility Tables'!$A:$A,0)</f>
        <v>521</v>
      </c>
      <c r="Q16" s="341" t="str">
        <f ca="1">OFFSET('Utility Tables'!$A$1,$Q$1*$AF16,0,1,1)</f>
        <v>Lathrop</v>
      </c>
      <c r="R16" s="349" t="str">
        <f t="shared" ca="1" si="1"/>
        <v>Lathrop</v>
      </c>
      <c r="S16" s="350">
        <f ca="1">IF(ISNUMBER($P16),OFFSET('Utility Tables'!$D$1,$P16+$P$1,0),"")</f>
        <v>0</v>
      </c>
      <c r="T16" s="351">
        <f ca="1">IF(ISNUMBER($P16),OFFSET('Utility Tables'!$E$1,$P16+$P$1,0),"")</f>
        <v>0</v>
      </c>
      <c r="U16" s="351">
        <f ca="1">IF(ISNUMBER($P16),OFFSET('Utility Tables'!$F$1,$P16+$P$1,0),"")</f>
        <v>0</v>
      </c>
      <c r="V16" s="351">
        <f ca="1">IF(ISNUMBER($P16),OFFSET('Utility Tables'!$G$1,$P16+$P$1,0),"")</f>
        <v>0</v>
      </c>
      <c r="W16" s="351">
        <f ca="1">IF(ISNUMBER($P16),OFFSET('Utility Tables'!$H$1,$P16+$P$1,0),"")</f>
        <v>0</v>
      </c>
      <c r="X16" s="352">
        <f ca="1">IF(ISNUMBER($P16),OFFSET('Utility Tables'!$I$1,$P16+$P$1,0),"")</f>
        <v>0</v>
      </c>
      <c r="Y16" s="353">
        <f ca="1">IF(ISNUMBER($P16),OFFSET('Utility Tables'!$K$1,$P16+$P$1,0),"")</f>
        <v>0</v>
      </c>
      <c r="Z16" s="354">
        <f ca="1">IF(ISNUMBER($P16),OFFSET('Utility Tables'!$L$1,$P16+$P$1,0),"")</f>
        <v>0</v>
      </c>
      <c r="AA16" s="355">
        <f ca="1">IF(ISNUMBER($P16),OFFSET('Utility Tables'!$M$1,$P16+$P$1,0),"")</f>
        <v>0</v>
      </c>
      <c r="AB16" s="356">
        <f ca="1">IF(ISNUMBER($P16),OFFSET('Utility Tables'!$N$1,$P16+$P$1,0),"")</f>
        <v>0</v>
      </c>
      <c r="AC16" s="357">
        <f ca="1">IF(ISNUMBER($P16),OFFSET('Utility Tables'!$C$1,$P16+$Q$1-3,0),"")</f>
        <v>0</v>
      </c>
      <c r="AD16" s="358">
        <f ca="1">IF(ISNUMBER($P16),OFFSET('Utility Tables'!$C$1,$P16+$Q$1-4,0),"")</f>
        <v>0</v>
      </c>
      <c r="AE16" s="359">
        <f ca="1">IF(ISNUMBER($P16),OFFSET('Utility Tables'!$O$1,$P16+$P$1-6,0),"")</f>
        <v>0</v>
      </c>
      <c r="AF16" s="341">
        <v>13</v>
      </c>
      <c r="AG16" s="342">
        <f t="shared" ca="1" si="0"/>
        <v>0</v>
      </c>
      <c r="AH16" s="343">
        <f t="shared" ca="1" si="2"/>
        <v>0</v>
      </c>
      <c r="AI16" s="344">
        <f ca="1">X16-'Analysis Tables'!G16</f>
        <v>0</v>
      </c>
      <c r="AJ16" s="345">
        <f t="shared" ca="1" si="9"/>
        <v>-2.6527538299560547</v>
      </c>
      <c r="AK16" s="345">
        <f t="shared" ca="1" si="10"/>
        <v>-1.4857350587844849</v>
      </c>
      <c r="AL16" s="346">
        <f t="shared" ca="1" si="11"/>
        <v>45565924</v>
      </c>
      <c r="AM16" s="347"/>
      <c r="AN16" s="347">
        <f t="shared" ca="1" si="12"/>
        <v>2.6527538299560547</v>
      </c>
      <c r="AO16" s="347">
        <f t="shared" ca="1" si="13"/>
        <v>1.4857350587844849</v>
      </c>
      <c r="AP16" s="347">
        <f t="shared" ca="1" si="14"/>
        <v>6.1805624514818192E-2</v>
      </c>
      <c r="AQ16" s="348"/>
    </row>
    <row r="17" spans="7:43" s="341" customFormat="1" ht="11.45" customHeight="1" x14ac:dyDescent="0.2">
      <c r="G17" s="360" t="s">
        <v>108</v>
      </c>
      <c r="H17" s="361">
        <v>4823544.5</v>
      </c>
      <c r="I17" s="361">
        <v>57263176</v>
      </c>
      <c r="J17" s="362">
        <v>45565924</v>
      </c>
      <c r="K17" s="363">
        <v>1807658.5</v>
      </c>
      <c r="L17" s="364">
        <v>2.6527538299560547</v>
      </c>
      <c r="M17" s="364">
        <v>1.4857350587844849</v>
      </c>
      <c r="N17" s="364">
        <v>6.1805624514818192E-2</v>
      </c>
      <c r="O17" s="364">
        <v>0.11035285890102386</v>
      </c>
      <c r="P17" s="365">
        <f ca="1">MATCH(R17,'Utility Tables'!$A:$A,0)</f>
        <v>561</v>
      </c>
      <c r="Q17" s="341" t="str">
        <f ca="1">OFFSET('Utility Tables'!$A$1,$Q$1*$AF17,0,1,1)</f>
        <v xml:space="preserve">Lodi </v>
      </c>
      <c r="R17" s="349" t="str">
        <f t="shared" ca="1" si="1"/>
        <v xml:space="preserve">Lodi </v>
      </c>
      <c r="S17" s="350">
        <f ca="1">IF(ISNUMBER($P17),OFFSET('Utility Tables'!$D$1,$P17+$P$1,0),"")</f>
        <v>347.96382652</v>
      </c>
      <c r="T17" s="351">
        <f ca="1">IF(ISNUMBER($P17),OFFSET('Utility Tables'!$E$1,$P17+$P$1,0),"")</f>
        <v>4823544.5655699996</v>
      </c>
      <c r="U17" s="351">
        <f ca="1">IF(ISNUMBER($P17),OFFSET('Utility Tables'!$F$1,$P17+$P$1,0),"")</f>
        <v>57263176.898550004</v>
      </c>
      <c r="V17" s="351">
        <f ca="1">IF(ISNUMBER($P17),OFFSET('Utility Tables'!$G$1,$P17+$P$1,0),"")</f>
        <v>262.33529405600001</v>
      </c>
      <c r="W17" s="351">
        <f ca="1">IF(ISNUMBER($P17),OFFSET('Utility Tables'!$H$1,$P17+$P$1,0),"")</f>
        <v>3854297.7909960002</v>
      </c>
      <c r="X17" s="352">
        <f ca="1">IF(ISNUMBER($P17),OFFSET('Utility Tables'!$I$1,$P17+$P$1,0),"")</f>
        <v>45565923.75214</v>
      </c>
      <c r="Y17" s="353">
        <f ca="1">IF(ISNUMBER($P17),OFFSET('Utility Tables'!$K$1,$P17+$P$1,0),"")</f>
        <v>25178.293091576612</v>
      </c>
      <c r="Z17" s="354">
        <f ca="1">IF(ISNUMBER($P17),OFFSET('Utility Tables'!$L$1,$P17+$P$1,0),"")</f>
        <v>375054.63</v>
      </c>
      <c r="AA17" s="355">
        <f ca="1">IF(ISNUMBER($P17),OFFSET('Utility Tables'!$M$1,$P17+$P$1,0),"")</f>
        <v>1709251</v>
      </c>
      <c r="AB17" s="356">
        <f ca="1">IF(ISNUMBER($P17),OFFSET('Utility Tables'!$N$1,$P17+$P$1,0),"")</f>
        <v>2084305.63</v>
      </c>
      <c r="AC17" s="357">
        <f ca="1">IF(ISNUMBER($P17),OFFSET('Utility Tables'!$C$1,$P17+$Q$1-3,0),"")</f>
        <v>2.6527537499674954</v>
      </c>
      <c r="AD17" s="358">
        <f ca="1">IF(ISNUMBER($P17),OFFSET('Utility Tables'!$C$1,$P17+$Q$1-4,0),"")</f>
        <v>1.4857350197240775</v>
      </c>
      <c r="AE17" s="359">
        <f ca="1">IF(ISNUMBER($P17),OFFSET('Utility Tables'!$O$1,$P17+$P$1-6,0),"")</f>
        <v>0.06</v>
      </c>
      <c r="AF17" s="341">
        <v>14</v>
      </c>
      <c r="AG17" s="342">
        <f t="shared" ca="1" si="0"/>
        <v>4.4716454024511234E-3</v>
      </c>
      <c r="AH17" s="343">
        <f t="shared" ca="1" si="2"/>
        <v>2.6829872414706738E-4</v>
      </c>
      <c r="AI17" s="344">
        <f ca="1">X17-'Analysis Tables'!G17</f>
        <v>0</v>
      </c>
      <c r="AJ17" s="345">
        <f t="shared" ca="1" si="9"/>
        <v>0.78269521343795434</v>
      </c>
      <c r="AK17" s="345">
        <f t="shared" ca="1" si="10"/>
        <v>9.2296442072099971E-2</v>
      </c>
      <c r="AL17" s="346">
        <f t="shared" ca="1" si="11"/>
        <v>-43891592.75214</v>
      </c>
      <c r="AM17" s="347"/>
      <c r="AN17" s="347">
        <f t="shared" ca="1" si="12"/>
        <v>-0.78269521343795434</v>
      </c>
      <c r="AO17" s="347">
        <f t="shared" ca="1" si="13"/>
        <v>-9.2296442072099971E-2</v>
      </c>
      <c r="AP17" s="347">
        <f t="shared" ca="1" si="14"/>
        <v>2.3507880568504336E-2</v>
      </c>
      <c r="AQ17" s="348"/>
    </row>
    <row r="18" spans="7:43" s="341" customFormat="1" ht="11.45" customHeight="1" x14ac:dyDescent="0.2">
      <c r="G18" s="360" t="s">
        <v>109</v>
      </c>
      <c r="H18" s="361">
        <v>211802</v>
      </c>
      <c r="I18" s="361">
        <v>2116513</v>
      </c>
      <c r="J18" s="362">
        <v>1674331</v>
      </c>
      <c r="K18" s="363">
        <v>61935.08984375</v>
      </c>
      <c r="L18" s="364">
        <v>1.870058536529541</v>
      </c>
      <c r="M18" s="364">
        <v>1.3934385776519775</v>
      </c>
      <c r="N18" s="364">
        <v>8.3507880568504333E-2</v>
      </c>
      <c r="O18" s="364">
        <v>0.11207140237092972</v>
      </c>
      <c r="P18" s="365">
        <f ca="1">MATCH(R18,'Utility Tables'!$A:$A,0)</f>
        <v>601</v>
      </c>
      <c r="Q18" s="341" t="str">
        <f ca="1">OFFSET('Utility Tables'!$A$1,$Q$1*$AF18,0,1,1)</f>
        <v>Lompoc</v>
      </c>
      <c r="R18" s="349" t="str">
        <f t="shared" ca="1" si="1"/>
        <v>Lompoc</v>
      </c>
      <c r="S18" s="350">
        <f ca="1">IF(ISNUMBER($P18),OFFSET('Utility Tables'!$D$1,$P18+$P$1,0),"")</f>
        <v>18.645</v>
      </c>
      <c r="T18" s="351">
        <f ca="1">IF(ISNUMBER($P18),OFFSET('Utility Tables'!$E$1,$P18+$P$1,0),"")</f>
        <v>223445</v>
      </c>
      <c r="U18" s="351">
        <f ca="1">IF(ISNUMBER($P18),OFFSET('Utility Tables'!$F$1,$P18+$P$1,0),"")</f>
        <v>2178058</v>
      </c>
      <c r="V18" s="351">
        <f ca="1">IF(ISNUMBER($P18),OFFSET('Utility Tables'!$G$1,$P18+$P$1,0),"")</f>
        <v>13.917740000000002</v>
      </c>
      <c r="W18" s="351">
        <f ca="1">IF(ISNUMBER($P18),OFFSET('Utility Tables'!$H$1,$P18+$P$1,0),"")</f>
        <v>174500.74</v>
      </c>
      <c r="X18" s="352">
        <f ca="1">IF(ISNUMBER($P18),OFFSET('Utility Tables'!$I$1,$P18+$P$1,0),"")</f>
        <v>1715031.5200000003</v>
      </c>
      <c r="Y18" s="353">
        <f ca="1">IF(ISNUMBER($P18),OFFSET('Utility Tables'!$K$1,$P18+$P$1,0),"")</f>
        <v>948.43319966983165</v>
      </c>
      <c r="Z18" s="354">
        <f ca="1">IF(ISNUMBER($P18),OFFSET('Utility Tables'!$L$1,$P18+$P$1,0),"")</f>
        <v>30968.46</v>
      </c>
      <c r="AA18" s="355">
        <f ca="1">IF(ISNUMBER($P18),OFFSET('Utility Tables'!$M$1,$P18+$P$1,0),"")</f>
        <v>77664</v>
      </c>
      <c r="AB18" s="356">
        <f ca="1">IF(ISNUMBER($P18),OFFSET('Utility Tables'!$N$1,$P18+$P$1,0),"")</f>
        <v>108632.46</v>
      </c>
      <c r="AC18" s="357">
        <f ca="1">IF(ISNUMBER($P18),OFFSET('Utility Tables'!$C$1,$P18+$Q$1-3,0),"")</f>
        <v>2.1041962503988336</v>
      </c>
      <c r="AD18" s="358">
        <f ca="1">IF(ISNUMBER($P18),OFFSET('Utility Tables'!$C$1,$P18+$Q$1-4,0),"")</f>
        <v>1.4531707646362408</v>
      </c>
      <c r="AE18" s="359">
        <f ca="1">IF(ISNUMBER($P18),OFFSET('Utility Tables'!$O$1,$P18+$P$1-6,0),"")</f>
        <v>7.0000000000000007E-2</v>
      </c>
      <c r="AF18" s="341">
        <v>15</v>
      </c>
      <c r="AG18" s="342">
        <f t="shared" ca="1" si="0"/>
        <v>2.0245073786674843E-4</v>
      </c>
      <c r="AH18" s="343">
        <f t="shared" ca="1" si="2"/>
        <v>1.4171551650672391E-5</v>
      </c>
      <c r="AI18" s="344">
        <f ca="1">X18-'Analysis Tables'!G18</f>
        <v>0</v>
      </c>
      <c r="AJ18" s="345">
        <f t="shared" ca="1" si="9"/>
        <v>-6.0126784444253847</v>
      </c>
      <c r="AK18" s="345">
        <f t="shared" ca="1" si="10"/>
        <v>-5.2092237589843648</v>
      </c>
      <c r="AL18" s="346">
        <f t="shared" ca="1" si="11"/>
        <v>4312885928.4799995</v>
      </c>
      <c r="AM18" s="347"/>
      <c r="AN18" s="347">
        <f t="shared" ca="1" si="12"/>
        <v>6.0126784444253847</v>
      </c>
      <c r="AO18" s="347">
        <f t="shared" ca="1" si="13"/>
        <v>5.2092237589843648</v>
      </c>
      <c r="AP18" s="347">
        <f t="shared" ca="1" si="14"/>
        <v>-4.5834723562002189E-2</v>
      </c>
      <c r="AQ18" s="348"/>
    </row>
    <row r="19" spans="7:43" s="341" customFormat="1" ht="11.45" customHeight="1" x14ac:dyDescent="0.2">
      <c r="G19" s="360" t="s">
        <v>138</v>
      </c>
      <c r="H19" s="369">
        <v>292220480</v>
      </c>
      <c r="I19" s="369">
        <v>4314600960</v>
      </c>
      <c r="J19" s="360">
        <v>4314600960</v>
      </c>
      <c r="K19" s="363">
        <v>410401632</v>
      </c>
      <c r="L19" s="364">
        <v>8.1168746948242188</v>
      </c>
      <c r="M19" s="364">
        <v>6.6623945236206055</v>
      </c>
      <c r="N19" s="364">
        <v>2.4165276437997818E-2</v>
      </c>
      <c r="O19" s="364">
        <v>2.9440842568874359E-2</v>
      </c>
      <c r="P19" s="365">
        <f ca="1">MATCH(R19,'Utility Tables'!$A:$A,0)</f>
        <v>641</v>
      </c>
      <c r="Q19" s="341" t="str">
        <f ca="1">OFFSET('Utility Tables'!$A$1,$Q$1*$AF19,0,1,1)</f>
        <v>Los Angeles</v>
      </c>
      <c r="R19" s="349" t="str">
        <f t="shared" ca="1" si="1"/>
        <v>Los Angeles</v>
      </c>
      <c r="S19" s="350">
        <f ca="1">IF(ISNUMBER($P19),OFFSET('Utility Tables'!$D$1,$P19+$P$1,0),"")</f>
        <v>43087.125794</v>
      </c>
      <c r="T19" s="351">
        <f ca="1">IF(ISNUMBER($P19),OFFSET('Utility Tables'!$E$1,$P19+$P$1,0),"")</f>
        <v>478886663.27076042</v>
      </c>
      <c r="U19" s="351">
        <f ca="1">IF(ISNUMBER($P19),OFFSET('Utility Tables'!$F$1,$P19+$P$1,0),"")</f>
        <v>7977934354.8428688</v>
      </c>
      <c r="V19" s="351">
        <f ca="1">IF(ISNUMBER($P19),OFFSET('Utility Tables'!$G$1,$P19+$P$1,0),"")</f>
        <v>43087.125794</v>
      </c>
      <c r="W19" s="351">
        <f ca="1">IF(ISNUMBER($P19),OFFSET('Utility Tables'!$H$1,$P19+$P$1,0),"")</f>
        <v>478886663.27076042</v>
      </c>
      <c r="X19" s="352">
        <f ca="1">IF(ISNUMBER($P19),OFFSET('Utility Tables'!$I$1,$P19+$P$1,0),"")</f>
        <v>7977934354.8428688</v>
      </c>
      <c r="Y19" s="353">
        <f ca="1">IF(ISNUMBER($P19),OFFSET('Utility Tables'!$K$1,$P19+$P$1,0),"")</f>
        <v>4793051.9247863237</v>
      </c>
      <c r="Z19" s="354">
        <f ca="1">IF(ISNUMBER($P19),OFFSET('Utility Tables'!$L$1,$P19+$P$1,0),"")</f>
        <v>99593802.209999993</v>
      </c>
      <c r="AA19" s="355">
        <f ca="1">IF(ISNUMBER($P19),OFFSET('Utility Tables'!$M$1,$P19+$P$1,0),"")</f>
        <v>27070455.620000001</v>
      </c>
      <c r="AB19" s="356">
        <f ca="1">IF(ISNUMBER($P19),OFFSET('Utility Tables'!$N$1,$P19+$P$1,0),"")</f>
        <v>126664257.83</v>
      </c>
      <c r="AC19" s="357">
        <f ca="1">IF(ISNUMBER($P19),OFFSET('Utility Tables'!$C$1,$P19+$Q$1-3,0),"")</f>
        <v>4.9890474207629216</v>
      </c>
      <c r="AD19" s="358">
        <f ca="1">IF(ISNUMBER($P19),OFFSET('Utility Tables'!$C$1,$P19+$Q$1-4,0),"")</f>
        <v>4.0422033947110316</v>
      </c>
      <c r="AE19" s="359">
        <f ca="1">IF(ISNUMBER($P19),OFFSET('Utility Tables'!$O$1,$P19+$P$1-6,0),"")</f>
        <v>0.04</v>
      </c>
      <c r="AF19" s="341">
        <v>16</v>
      </c>
      <c r="AG19" s="342">
        <f t="shared" ca="1" si="0"/>
        <v>0.55559052834796319</v>
      </c>
      <c r="AH19" s="343">
        <f t="shared" ca="1" si="2"/>
        <v>2.2223621133918528E-2</v>
      </c>
      <c r="AI19" s="344">
        <f ca="1">X19-'Analysis Tables'!G19</f>
        <v>0</v>
      </c>
      <c r="AJ19" s="345">
        <f t="shared" ca="1" si="9"/>
        <v>3.3065410979022039</v>
      </c>
      <c r="AK19" s="345">
        <f t="shared" ca="1" si="10"/>
        <v>3.3158575575947902</v>
      </c>
      <c r="AL19" s="346">
        <f t="shared" ca="1" si="11"/>
        <v>-7972063783.8428688</v>
      </c>
      <c r="AM19" s="347"/>
      <c r="AN19" s="347">
        <f t="shared" ca="1" si="12"/>
        <v>-3.3065410979022039</v>
      </c>
      <c r="AO19" s="347">
        <f t="shared" ca="1" si="13"/>
        <v>-3.3158575575947902</v>
      </c>
      <c r="AP19" s="347">
        <f t="shared" ca="1" si="14"/>
        <v>5.8002374172210693E-2</v>
      </c>
      <c r="AQ19" s="348"/>
    </row>
    <row r="20" spans="7:43" s="341" customFormat="1" ht="11.45" customHeight="1" x14ac:dyDescent="0.2">
      <c r="G20" s="360" t="s">
        <v>110</v>
      </c>
      <c r="H20" s="361">
        <v>1452132.375</v>
      </c>
      <c r="I20" s="361">
        <v>7344767.5</v>
      </c>
      <c r="J20" s="362">
        <v>5870571</v>
      </c>
      <c r="K20" s="368">
        <v>-315278.25</v>
      </c>
      <c r="L20" s="364">
        <v>1.6825063228607178</v>
      </c>
      <c r="M20" s="364">
        <v>0.72634583711624146</v>
      </c>
      <c r="N20" s="364">
        <v>9.8002374172210693E-2</v>
      </c>
      <c r="O20" s="364">
        <v>0.22701252996921539</v>
      </c>
      <c r="P20" s="365">
        <f ca="1">MATCH(R20,'Utility Tables'!$A:$A,0)</f>
        <v>681</v>
      </c>
      <c r="Q20" s="341" t="str">
        <f ca="1">OFFSET('Utility Tables'!$A$1,$Q$1*$AF20,0,1,1)</f>
        <v>Merced</v>
      </c>
      <c r="R20" s="349" t="str">
        <f t="shared" ca="1" si="1"/>
        <v>Merced</v>
      </c>
      <c r="S20" s="350">
        <f ca="1">IF(ISNUMBER($P20),OFFSET('Utility Tables'!$D$1,$P20+$P$1,0),"")</f>
        <v>0.38800000000000001</v>
      </c>
      <c r="T20" s="351">
        <f ca="1">IF(ISNUMBER($P20),OFFSET('Utility Tables'!$E$1,$P20+$P$1,0),"")</f>
        <v>1452132.33</v>
      </c>
      <c r="U20" s="351">
        <f ca="1">IF(ISNUMBER($P20),OFFSET('Utility Tables'!$F$1,$P20+$P$1,0),"")</f>
        <v>7344767.6200000001</v>
      </c>
      <c r="V20" s="351">
        <f ca="1">IF(ISNUMBER($P20),OFFSET('Utility Tables'!$G$1,$P20+$P$1,0),"")</f>
        <v>0.24114000000000005</v>
      </c>
      <c r="W20" s="351">
        <f ca="1">IF(ISNUMBER($P20),OFFSET('Utility Tables'!$H$1,$P20+$P$1,0),"")</f>
        <v>1167127.9610000001</v>
      </c>
      <c r="X20" s="352">
        <f ca="1">IF(ISNUMBER($P20),OFFSET('Utility Tables'!$I$1,$P20+$P$1,0),"")</f>
        <v>5870570.9639999997</v>
      </c>
      <c r="Y20" s="353">
        <f ca="1">IF(ISNUMBER($P20),OFFSET('Utility Tables'!$K$1,$P20+$P$1,0),"")</f>
        <v>3296.779940829264</v>
      </c>
      <c r="Z20" s="354">
        <f ca="1">IF(ISNUMBER($P20),OFFSET('Utility Tables'!$L$1,$P20+$P$1,0),"")</f>
        <v>107369</v>
      </c>
      <c r="AA20" s="355">
        <f ca="1">IF(ISNUMBER($P20),OFFSET('Utility Tables'!$M$1,$P20+$P$1,0),"")</f>
        <v>390000</v>
      </c>
      <c r="AB20" s="356">
        <f ca="1">IF(ISNUMBER($P20),OFFSET('Utility Tables'!$N$1,$P20+$P$1,0),"")</f>
        <v>497369</v>
      </c>
      <c r="AC20" s="357">
        <f ca="1">IF(ISNUMBER($P20),OFFSET('Utility Tables'!$C$1,$P20+$Q$1-3,0),"")</f>
        <v>1.6825062793353194</v>
      </c>
      <c r="AD20" s="358">
        <f ca="1">IF(ISNUMBER($P20),OFFSET('Utility Tables'!$C$1,$P20+$Q$1-4,0),"")</f>
        <v>0.72634583593865232</v>
      </c>
      <c r="AE20" s="359">
        <f ca="1">IF(ISNUMBER($P20),OFFSET('Utility Tables'!$O$1,$P20+$P$1-6,0),"")</f>
        <v>0.1</v>
      </c>
      <c r="AF20" s="341">
        <v>17</v>
      </c>
      <c r="AG20" s="342">
        <f t="shared" ca="1" si="0"/>
        <v>1.3540682801079448E-3</v>
      </c>
      <c r="AH20" s="343">
        <f t="shared" ca="1" si="2"/>
        <v>1.3540682801079448E-4</v>
      </c>
      <c r="AI20" s="344">
        <f ca="1">X20-'Analysis Tables'!G20</f>
        <v>0</v>
      </c>
      <c r="AJ20" s="345">
        <f t="shared" ca="1" si="9"/>
        <v>-4.5376928287884599</v>
      </c>
      <c r="AK20" s="345">
        <f t="shared" ca="1" si="10"/>
        <v>-1.611494005903999</v>
      </c>
      <c r="AL20" s="346">
        <f t="shared" ca="1" si="11"/>
        <v>150011941.03600001</v>
      </c>
      <c r="AM20" s="347"/>
      <c r="AN20" s="347">
        <f t="shared" ca="1" si="12"/>
        <v>4.5376928287884599</v>
      </c>
      <c r="AO20" s="347">
        <f t="shared" ca="1" si="13"/>
        <v>1.611494005903999</v>
      </c>
      <c r="AP20" s="347">
        <f t="shared" ca="1" si="14"/>
        <v>-7.6087233051657682E-2</v>
      </c>
      <c r="AQ20" s="348"/>
    </row>
    <row r="21" spans="7:43" s="341" customFormat="1" ht="11.45" customHeight="1" x14ac:dyDescent="0.2">
      <c r="G21" s="360" t="s">
        <v>53</v>
      </c>
      <c r="H21" s="361">
        <v>13887929</v>
      </c>
      <c r="I21" s="361">
        <v>191720368</v>
      </c>
      <c r="J21" s="362">
        <v>155882512</v>
      </c>
      <c r="K21" s="363">
        <v>9735332</v>
      </c>
      <c r="L21" s="364">
        <v>6.2201991081237793</v>
      </c>
      <c r="M21" s="364">
        <v>2.3378398418426514</v>
      </c>
      <c r="N21" s="364">
        <v>2.3912766948342323E-2</v>
      </c>
      <c r="O21" s="364">
        <v>6.3623763620853424E-2</v>
      </c>
      <c r="P21" s="365">
        <f ca="1">MATCH(R21,'Utility Tables'!$A:$A,0)</f>
        <v>721</v>
      </c>
      <c r="Q21" s="341" t="str">
        <f ca="1">OFFSET('Utility Tables'!$A$1,$Q$1*$AF21,0,1,1)</f>
        <v>Modesto</v>
      </c>
      <c r="R21" s="349" t="str">
        <f t="shared" ca="1" si="1"/>
        <v>Modesto</v>
      </c>
      <c r="S21" s="350">
        <f ca="1">IF(ISNUMBER($P21),OFFSET('Utility Tables'!$D$1,$P21+$P$1,0),"")</f>
        <v>2584.6084536999997</v>
      </c>
      <c r="T21" s="351">
        <f ca="1">IF(ISNUMBER($P21),OFFSET('Utility Tables'!$E$1,$P21+$P$1,0),"")</f>
        <v>13964451.793499997</v>
      </c>
      <c r="U21" s="351">
        <f ca="1">IF(ISNUMBER($P21),OFFSET('Utility Tables'!$F$1,$P21+$P$1,0),"")</f>
        <v>192466928.29900002</v>
      </c>
      <c r="V21" s="351">
        <f ca="1">IF(ISNUMBER($P21),OFFSET('Utility Tables'!$G$1,$P21+$P$1,0),"")</f>
        <v>2070.3835242450004</v>
      </c>
      <c r="W21" s="351">
        <f ca="1">IF(ISNUMBER($P21),OFFSET('Utility Tables'!$H$1,$P21+$P$1,0),"")</f>
        <v>11374931.006664999</v>
      </c>
      <c r="X21" s="352">
        <f ca="1">IF(ISNUMBER($P21),OFFSET('Utility Tables'!$I$1,$P21+$P$1,0),"")</f>
        <v>156629072.23355001</v>
      </c>
      <c r="Y21" s="353">
        <f ca="1">IF(ISNUMBER($P21),OFFSET('Utility Tables'!$K$1,$P21+$P$1,0),"")</f>
        <v>85341.111883789694</v>
      </c>
      <c r="Z21" s="354">
        <f ca="1">IF(ISNUMBER($P21),OFFSET('Utility Tables'!$L$1,$P21+$P$1,0),"")</f>
        <v>1407001.9</v>
      </c>
      <c r="AA21" s="355">
        <f ca="1">IF(ISNUMBER($P21),OFFSET('Utility Tables'!$M$1,$P21+$P$1,0),"")</f>
        <v>1323680.53</v>
      </c>
      <c r="AB21" s="356">
        <f ca="1">IF(ISNUMBER($P21),OFFSET('Utility Tables'!$N$1,$P21+$P$1,0),"")</f>
        <v>2730682.43</v>
      </c>
      <c r="AC21" s="357">
        <f ca="1">IF(ISNUMBER($P21),OFFSET('Utility Tables'!$C$1,$P21+$Q$1-3,0),"")</f>
        <v>6.3593623331971711</v>
      </c>
      <c r="AD21" s="358">
        <f ca="1">IF(ISNUMBER($P21),OFFSET('Utility Tables'!$C$1,$P21+$Q$1-4,0),"")</f>
        <v>2.3556081681782532</v>
      </c>
      <c r="AE21" s="359">
        <f ca="1">IF(ISNUMBER($P21),OFFSET('Utility Tables'!$O$1,$P21+$P$1-6,0),"")</f>
        <v>0.02</v>
      </c>
      <c r="AF21" s="341">
        <v>18</v>
      </c>
      <c r="AG21" s="342">
        <f t="shared" ca="1" si="0"/>
        <v>1.3196867677940418E-2</v>
      </c>
      <c r="AH21" s="343">
        <f t="shared" ca="1" si="2"/>
        <v>2.6393735355880837E-4</v>
      </c>
      <c r="AI21" s="344">
        <f ca="1">X21-'Analysis Tables'!G21</f>
        <v>0</v>
      </c>
      <c r="AJ21" s="345">
        <f t="shared" ca="1" si="9"/>
        <v>2.0135314158387727</v>
      </c>
      <c r="AK21" s="345">
        <f t="shared" ca="1" si="10"/>
        <v>-4.536929425663299</v>
      </c>
      <c r="AL21" s="346">
        <f t="shared" ca="1" si="11"/>
        <v>-154230784.23355001</v>
      </c>
      <c r="AM21" s="347"/>
      <c r="AN21" s="347">
        <f t="shared" ca="1" si="12"/>
        <v>-2.0135314158387727</v>
      </c>
      <c r="AO21" s="347">
        <f t="shared" ca="1" si="13"/>
        <v>4.536929425663299</v>
      </c>
      <c r="AP21" s="347">
        <f t="shared" ca="1" si="14"/>
        <v>1.808705136179924E-2</v>
      </c>
      <c r="AQ21" s="348"/>
    </row>
    <row r="22" spans="7:43" s="341" customFormat="1" ht="11.45" customHeight="1" x14ac:dyDescent="0.2">
      <c r="G22" s="360" t="s">
        <v>111</v>
      </c>
      <c r="H22" s="361">
        <v>240142</v>
      </c>
      <c r="I22" s="361">
        <v>2401420</v>
      </c>
      <c r="J22" s="362">
        <v>2398288</v>
      </c>
      <c r="K22" s="363">
        <v>259078.28125</v>
      </c>
      <c r="L22" s="370">
        <v>4.3458309173583984</v>
      </c>
      <c r="M22" s="370">
        <v>6.8925375938415527</v>
      </c>
      <c r="N22" s="364">
        <v>3.808705136179924E-2</v>
      </c>
      <c r="O22" s="364">
        <v>2.4014361202716827E-2</v>
      </c>
      <c r="P22" s="365">
        <f ca="1">MATCH(R22,'Utility Tables'!$A:$A,0)</f>
        <v>761</v>
      </c>
      <c r="Q22" s="341" t="str">
        <f ca="1">OFFSET('Utility Tables'!$A$1,$Q$1*$AF22,0,1,1)</f>
        <v>Moreno Valley</v>
      </c>
      <c r="R22" s="349" t="str">
        <f t="shared" ca="1" si="1"/>
        <v>Moreno Valley</v>
      </c>
      <c r="S22" s="350">
        <f ca="1">IF(ISNUMBER($P22),OFFSET('Utility Tables'!$D$1,$P22+$P$1,0),"")</f>
        <v>152.6</v>
      </c>
      <c r="T22" s="351">
        <f ca="1">IF(ISNUMBER($P22),OFFSET('Utility Tables'!$E$1,$P22+$P$1,0),"")</f>
        <v>966142</v>
      </c>
      <c r="U22" s="351">
        <f ca="1">IF(ISNUMBER($P22),OFFSET('Utility Tables'!$F$1,$P22+$P$1,0),"")</f>
        <v>4045420</v>
      </c>
      <c r="V22" s="351">
        <f ca="1">IF(ISNUMBER($P22),OFFSET('Utility Tables'!$G$1,$P22+$P$1,0),"")</f>
        <v>152.6</v>
      </c>
      <c r="W22" s="351">
        <f ca="1">IF(ISNUMBER($P22),OFFSET('Utility Tables'!$H$1,$P22+$P$1,0),"")</f>
        <v>955628.8</v>
      </c>
      <c r="X22" s="352">
        <f ca="1">IF(ISNUMBER($P22),OFFSET('Utility Tables'!$I$1,$P22+$P$1,0),"")</f>
        <v>3940288</v>
      </c>
      <c r="Y22" s="353">
        <f ca="1">IF(ISNUMBER($P22),OFFSET('Utility Tables'!$K$1,$P22+$P$1,0),"")</f>
        <v>2348.8329902043715</v>
      </c>
      <c r="Z22" s="354">
        <f ca="1">IF(ISNUMBER($P22),OFFSET('Utility Tables'!$L$1,$P22+$P$1,0),"")</f>
        <v>64582</v>
      </c>
      <c r="AA22" s="355">
        <f ca="1">IF(ISNUMBER($P22),OFFSET('Utility Tables'!$M$1,$P22+$P$1,0),"")</f>
        <v>55584</v>
      </c>
      <c r="AB22" s="356">
        <f ca="1">IF(ISNUMBER($P22),OFFSET('Utility Tables'!$N$1,$P22+$P$1,0),"")</f>
        <v>120166</v>
      </c>
      <c r="AC22" s="357">
        <f ca="1">IF(ISNUMBER($P22),OFFSET('Utility Tables'!$C$1,$P22+$Q$1-3,0),"")</f>
        <v>3.3621194242225041</v>
      </c>
      <c r="AD22" s="358">
        <f ca="1">IF(ISNUMBER($P22),OFFSET('Utility Tables'!$C$1,$P22+$Q$1-4,0),"")</f>
        <v>5.9520234673621939</v>
      </c>
      <c r="AE22" s="359">
        <f ca="1">IF(ISNUMBER($P22),OFFSET('Utility Tables'!$O$1,$P22+$P$1-6,0),"")</f>
        <v>0.05</v>
      </c>
      <c r="AF22" s="341">
        <v>19</v>
      </c>
      <c r="AG22" s="342">
        <f t="shared" ca="1" si="0"/>
        <v>1.1086930387041074E-3</v>
      </c>
      <c r="AH22" s="343">
        <f t="shared" ca="1" si="2"/>
        <v>5.5434651935205376E-5</v>
      </c>
      <c r="AI22" s="344">
        <f ca="1">X22-'Analysis Tables'!G22</f>
        <v>0</v>
      </c>
      <c r="AJ22" s="345">
        <f t="shared" ca="1" si="9"/>
        <v>3.3007807685718884</v>
      </c>
      <c r="AK22" s="345">
        <f t="shared" ca="1" si="10"/>
        <v>5.237917146027355</v>
      </c>
      <c r="AL22" s="346">
        <f t="shared" ca="1" si="11"/>
        <v>-3940288</v>
      </c>
      <c r="AM22" s="347"/>
      <c r="AN22" s="347">
        <f t="shared" ca="1" si="12"/>
        <v>-3.3007807685718884</v>
      </c>
      <c r="AO22" s="347">
        <f t="shared" ca="1" si="13"/>
        <v>-5.237917146027355</v>
      </c>
      <c r="AP22" s="347">
        <f t="shared" ca="1" si="14"/>
        <v>3.5894646167755129</v>
      </c>
      <c r="AQ22" s="348"/>
    </row>
    <row r="23" spans="7:43" s="341" customFormat="1" ht="11.45" customHeight="1" x14ac:dyDescent="0.2">
      <c r="G23" s="360" t="s">
        <v>112</v>
      </c>
      <c r="H23" s="361">
        <v>0</v>
      </c>
      <c r="I23" s="361">
        <v>0</v>
      </c>
      <c r="J23" s="362">
        <v>0</v>
      </c>
      <c r="K23" s="363">
        <v>0</v>
      </c>
      <c r="L23" s="364">
        <v>6.1338655650615692E-2</v>
      </c>
      <c r="M23" s="364">
        <v>0.71410632133483887</v>
      </c>
      <c r="N23" s="364">
        <v>3.6394646167755127</v>
      </c>
      <c r="O23" s="364">
        <v>0.3126143217086792</v>
      </c>
      <c r="P23" s="365">
        <f ca="1">MATCH(R23,'Utility Tables'!$A:$A,0)</f>
        <v>801</v>
      </c>
      <c r="Q23" s="341" t="str">
        <f ca="1">OFFSET('Utility Tables'!$A$1,$Q$1*$AF23,0,1,1)</f>
        <v>Needles</v>
      </c>
      <c r="R23" s="349" t="str">
        <f t="shared" ca="1" si="1"/>
        <v>Needles</v>
      </c>
      <c r="S23" s="350">
        <f ca="1">IF(ISNUMBER($P23),OFFSET('Utility Tables'!$D$1,$P23+$P$1,0),"")</f>
        <v>0.8899999999999999</v>
      </c>
      <c r="T23" s="351">
        <f ca="1">IF(ISNUMBER($P23),OFFSET('Utility Tables'!$E$1,$P23+$P$1,0),"")</f>
        <v>3704.2</v>
      </c>
      <c r="U23" s="351">
        <f ca="1">IF(ISNUMBER($P23),OFFSET('Utility Tables'!$F$1,$P23+$P$1,0),"")</f>
        <v>52884.800000000003</v>
      </c>
      <c r="V23" s="351">
        <f ca="1">IF(ISNUMBER($P23),OFFSET('Utility Tables'!$G$1,$P23+$P$1,0),"")</f>
        <v>0.8899999999999999</v>
      </c>
      <c r="W23" s="351">
        <f ca="1">IF(ISNUMBER($P23),OFFSET('Utility Tables'!$H$1,$P23+$P$1,0),"")</f>
        <v>3091.3900000000003</v>
      </c>
      <c r="X23" s="352">
        <f ca="1">IF(ISNUMBER($P23),OFFSET('Utility Tables'!$I$1,$P23+$P$1,0),"")</f>
        <v>45061.01</v>
      </c>
      <c r="Y23" s="353">
        <f ca="1">IF(ISNUMBER($P23),OFFSET('Utility Tables'!$K$1,$P23+$P$1,0),"")</f>
        <v>27.659308250217133</v>
      </c>
      <c r="Z23" s="354">
        <f ca="1">IF(ISNUMBER($P23),OFFSET('Utility Tables'!$L$1,$P23+$P$1,0),"")</f>
        <v>111252.32</v>
      </c>
      <c r="AA23" s="355">
        <f ca="1">IF(ISNUMBER($P23),OFFSET('Utility Tables'!$M$1,$P23+$P$1,0),"")</f>
        <v>3172</v>
      </c>
      <c r="AB23" s="356">
        <f ca="1">IF(ISNUMBER($P23),OFFSET('Utility Tables'!$N$1,$P23+$P$1,0),"")</f>
        <v>114424.32000000001</v>
      </c>
      <c r="AC23" s="357">
        <f ca="1">IF(ISNUMBER($P23),OFFSET('Utility Tables'!$C$1,$P23+$Q$1-3,0),"")</f>
        <v>0</v>
      </c>
      <c r="AD23" s="358">
        <f ca="1">IF(ISNUMBER($P23),OFFSET('Utility Tables'!$C$1,$P23+$Q$1-4,0),"")</f>
        <v>0</v>
      </c>
      <c r="AE23" s="359">
        <f ca="1">IF(ISNUMBER($P23),OFFSET('Utility Tables'!$O$1,$P23+$P$1-6,0),"")</f>
        <v>0</v>
      </c>
      <c r="AF23" s="341">
        <v>20</v>
      </c>
      <c r="AG23" s="342">
        <f t="shared" ca="1" si="0"/>
        <v>3.5865417334842682E-6</v>
      </c>
      <c r="AH23" s="343">
        <f t="shared" ca="1" si="2"/>
        <v>0</v>
      </c>
      <c r="AI23" s="344">
        <f ca="1">X23-'Analysis Tables'!G23</f>
        <v>0</v>
      </c>
      <c r="AJ23" s="345">
        <f t="shared" ca="1" si="9"/>
        <v>-1.0022604465484619</v>
      </c>
      <c r="AK23" s="345">
        <f t="shared" ca="1" si="10"/>
        <v>-0.67647635936737061</v>
      </c>
      <c r="AL23" s="346">
        <f t="shared" ca="1" si="11"/>
        <v>50056614.990000002</v>
      </c>
      <c r="AM23" s="347"/>
      <c r="AN23" s="347">
        <f t="shared" ca="1" si="12"/>
        <v>1.0022604465484619</v>
      </c>
      <c r="AO23" s="347">
        <f t="shared" ca="1" si="13"/>
        <v>0.67647635936737061</v>
      </c>
      <c r="AP23" s="347">
        <f t="shared" ca="1" si="14"/>
        <v>7.0288583636283875E-2</v>
      </c>
      <c r="AQ23" s="348"/>
    </row>
    <row r="24" spans="7:43" s="341" customFormat="1" ht="11.45" customHeight="1" x14ac:dyDescent="0.2">
      <c r="G24" s="360" t="s">
        <v>51</v>
      </c>
      <c r="H24" s="361">
        <v>7170714</v>
      </c>
      <c r="I24" s="361">
        <v>63566764</v>
      </c>
      <c r="J24" s="362">
        <v>50101676</v>
      </c>
      <c r="K24" s="363">
        <v>-1293086.5</v>
      </c>
      <c r="L24" s="370">
        <v>1.0022604465484619</v>
      </c>
      <c r="M24" s="370">
        <v>0.67647635936737061</v>
      </c>
      <c r="N24" s="364">
        <v>7.0288583636283875E-2</v>
      </c>
      <c r="O24" s="364">
        <v>0.10413885116577148</v>
      </c>
      <c r="P24" s="365">
        <f ca="1">MATCH(R24,'Utility Tables'!$A:$A,0)</f>
        <v>841</v>
      </c>
      <c r="Q24" s="341" t="str">
        <f ca="1">OFFSET('Utility Tables'!$A$1,$Q$1*$AF24,0,1,1)</f>
        <v>Palo Alto</v>
      </c>
      <c r="R24" s="349" t="str">
        <f t="shared" ca="1" si="1"/>
        <v>Palo Alto</v>
      </c>
      <c r="S24" s="350">
        <f ca="1">IF(ISNUMBER($P24),OFFSET('Utility Tables'!$D$1,$P24+$P$1,0),"")</f>
        <v>741.83679494800003</v>
      </c>
      <c r="T24" s="351">
        <f ca="1">IF(ISNUMBER($P24),OFFSET('Utility Tables'!$E$1,$P24+$P$1,0),"")</f>
        <v>7322642.9267247571</v>
      </c>
      <c r="U24" s="351">
        <f ca="1">IF(ISNUMBER($P24),OFFSET('Utility Tables'!$F$1,$P24+$P$1,0),"")</f>
        <v>65678138.323679574</v>
      </c>
      <c r="V24" s="351">
        <f ca="1">IF(ISNUMBER($P24),OFFSET('Utility Tables'!$G$1,$P24+$P$1,0),"")</f>
        <v>594.73743595840006</v>
      </c>
      <c r="W24" s="351">
        <f ca="1">IF(ISNUMBER($P24),OFFSET('Utility Tables'!$H$1,$P24+$P$1,0),"")</f>
        <v>5986491.2402902059</v>
      </c>
      <c r="X24" s="352">
        <f ca="1">IF(ISNUMBER($P24),OFFSET('Utility Tables'!$I$1,$P24+$P$1,0),"")</f>
        <v>51790775.924534053</v>
      </c>
      <c r="Y24" s="353">
        <f ca="1">IF(ISNUMBER($P24),OFFSET('Utility Tables'!$K$1,$P24+$P$1,0),"")</f>
        <v>0</v>
      </c>
      <c r="Z24" s="354">
        <f ca="1">IF(ISNUMBER($P24),OFFSET('Utility Tables'!$L$1,$P24+$P$1,0),"")</f>
        <v>539529.25</v>
      </c>
      <c r="AA24" s="355">
        <f ca="1">IF(ISNUMBER($P24),OFFSET('Utility Tables'!$M$1,$P24+$P$1,0),"")</f>
        <v>2391148.0299999998</v>
      </c>
      <c r="AB24" s="356">
        <f ca="1">IF(ISNUMBER($P24),OFFSET('Utility Tables'!$N$1,$P24+$P$1,0),"")</f>
        <v>2930677.28</v>
      </c>
      <c r="AC24" s="357">
        <f ca="1">IF(ISNUMBER($P24),OFFSET('Utility Tables'!$C$1,$P24+$Q$1-3,0),"")</f>
        <v>1.0431625253329708</v>
      </c>
      <c r="AD24" s="358">
        <f ca="1">IF(ISNUMBER($P24),OFFSET('Utility Tables'!$C$1,$P24+$Q$1-4,0),"")</f>
        <v>0.68857330263613004</v>
      </c>
      <c r="AE24" s="359">
        <f ca="1">IF(ISNUMBER($P24),OFFSET('Utility Tables'!$O$1,$P24+$P$1-6,0),"")</f>
        <v>7.0000000000000007E-2</v>
      </c>
      <c r="AF24" s="341">
        <v>21</v>
      </c>
      <c r="AG24" s="342">
        <f t="shared" ca="1" si="0"/>
        <v>6.9453548955126397E-3</v>
      </c>
      <c r="AH24" s="343">
        <f t="shared" ca="1" si="2"/>
        <v>4.861748426858848E-4</v>
      </c>
      <c r="AI24" s="344">
        <f ca="1">X24-'Analysis Tables'!G24</f>
        <v>0</v>
      </c>
      <c r="AJ24" s="345">
        <f t="shared" ca="1" si="9"/>
        <v>-3.4226978414883185</v>
      </c>
      <c r="AK24" s="345">
        <f t="shared" ca="1" si="10"/>
        <v>-3.7516637426519557</v>
      </c>
      <c r="AL24" s="346">
        <f t="shared" ca="1" si="11"/>
        <v>120949784.07546595</v>
      </c>
      <c r="AM24" s="347"/>
      <c r="AN24" s="347">
        <f t="shared" ca="1" si="12"/>
        <v>3.4226978414883185</v>
      </c>
      <c r="AO24" s="347">
        <f t="shared" ca="1" si="13"/>
        <v>3.7516637426519557</v>
      </c>
      <c r="AP24" s="347">
        <f t="shared" ca="1" si="14"/>
        <v>-2.8869691938161857E-2</v>
      </c>
      <c r="AQ24" s="348"/>
    </row>
    <row r="25" spans="7:43" s="341" customFormat="1" ht="11.45" customHeight="1" x14ac:dyDescent="0.2">
      <c r="G25" s="360" t="s">
        <v>54</v>
      </c>
      <c r="H25" s="361">
        <v>21045580</v>
      </c>
      <c r="I25" s="361">
        <v>174608544</v>
      </c>
      <c r="J25" s="362">
        <v>172740560</v>
      </c>
      <c r="K25" s="363">
        <v>18855898</v>
      </c>
      <c r="L25" s="364">
        <v>4.4658603668212891</v>
      </c>
      <c r="M25" s="364">
        <v>4.4402370452880859</v>
      </c>
      <c r="N25" s="364">
        <v>4.113030806183815E-2</v>
      </c>
      <c r="O25" s="364">
        <v>4.1367661207914352E-2</v>
      </c>
      <c r="P25" s="365">
        <f ca="1">MATCH(R25,'Utility Tables'!$A:$A,0)</f>
        <v>881</v>
      </c>
      <c r="Q25" s="341" t="str">
        <f ca="1">OFFSET('Utility Tables'!$A$1,$Q$1*$AF25,0,1,1)</f>
        <v>Pasadena</v>
      </c>
      <c r="R25" s="349" t="str">
        <f t="shared" ca="1" si="1"/>
        <v>Pasadena</v>
      </c>
      <c r="S25" s="350">
        <f ca="1">IF(ISNUMBER($P25),OFFSET('Utility Tables'!$D$1,$P25+$P$1,0),"")</f>
        <v>3408.5178000000001</v>
      </c>
      <c r="T25" s="351">
        <f ca="1">IF(ISNUMBER($P25),OFFSET('Utility Tables'!$E$1,$P25+$P$1,0),"")</f>
        <v>25122797.033</v>
      </c>
      <c r="U25" s="351">
        <f ca="1">IF(ISNUMBER($P25),OFFSET('Utility Tables'!$F$1,$P25+$P$1,0),"")</f>
        <v>179363502.80999997</v>
      </c>
      <c r="V25" s="351">
        <f ca="1">IF(ISNUMBER($P25),OFFSET('Utility Tables'!$G$1,$P25+$P$1,0),"")</f>
        <v>3342.5333300000002</v>
      </c>
      <c r="W25" s="351">
        <f ca="1">IF(ISNUMBER($P25),OFFSET('Utility Tables'!$H$1,$P25+$P$1,0),"")</f>
        <v>24948510.979599997</v>
      </c>
      <c r="X25" s="352">
        <f ca="1">IF(ISNUMBER($P25),OFFSET('Utility Tables'!$I$1,$P25+$P$1,0),"")</f>
        <v>177443323.19599998</v>
      </c>
      <c r="Y25" s="353">
        <f ca="1">IF(ISNUMBER($P25),OFFSET('Utility Tables'!$K$1,$P25+$P$1,0),"")</f>
        <v>106763.4998392019</v>
      </c>
      <c r="Z25" s="354">
        <f ca="1">IF(ISNUMBER($P25),OFFSET('Utility Tables'!$L$1,$P25+$P$1,0),"")</f>
        <v>4666554.4000000004</v>
      </c>
      <c r="AA25" s="355">
        <f ca="1">IF(ISNUMBER($P25),OFFSET('Utility Tables'!$M$1,$P25+$P$1,0),"")</f>
        <v>962125</v>
      </c>
      <c r="AB25" s="356">
        <f ca="1">IF(ISNUMBER($P25),OFFSET('Utility Tables'!$N$1,$P25+$P$1,0),"")</f>
        <v>5628679.4000000004</v>
      </c>
      <c r="AC25" s="357">
        <f ca="1">IF(ISNUMBER($P25),OFFSET('Utility Tables'!$C$1,$P25+$Q$1-3,0),"")</f>
        <v>4.4319683095749642</v>
      </c>
      <c r="AD25" s="358">
        <f ca="1">IF(ISNUMBER($P25),OFFSET('Utility Tables'!$C$1,$P25+$Q$1-4,0),"")</f>
        <v>4.4059647153254708</v>
      </c>
      <c r="AE25" s="359">
        <f ca="1">IF(ISNUMBER($P25),OFFSET('Utility Tables'!$O$1,$P25+$P$1-6,0),"")</f>
        <v>0.04</v>
      </c>
      <c r="AF25" s="341">
        <v>22</v>
      </c>
      <c r="AG25" s="342">
        <f t="shared" ca="1" si="0"/>
        <v>2.8944544627700117E-2</v>
      </c>
      <c r="AH25" s="343">
        <f t="shared" ca="1" si="2"/>
        <v>1.1577817851080047E-3</v>
      </c>
      <c r="AI25" s="344">
        <f ca="1">X25-'Analysis Tables'!G25</f>
        <v>0</v>
      </c>
      <c r="AJ25" s="345">
        <f t="shared" ca="1" si="9"/>
        <v>3.4908144256409432</v>
      </c>
      <c r="AK25" s="345">
        <f t="shared" ca="1" si="10"/>
        <v>3.9918128977652749</v>
      </c>
      <c r="AL25" s="346">
        <f t="shared" ca="1" si="11"/>
        <v>-176967685.28974998</v>
      </c>
      <c r="AM25" s="347"/>
      <c r="AN25" s="347">
        <f t="shared" ca="1" si="12"/>
        <v>-3.4908144256409432</v>
      </c>
      <c r="AO25" s="347">
        <f t="shared" ca="1" si="13"/>
        <v>-3.9918128977652749</v>
      </c>
      <c r="AP25" s="347">
        <f t="shared" ca="1" si="14"/>
        <v>0.13101898789405822</v>
      </c>
      <c r="AQ25" s="348"/>
    </row>
    <row r="26" spans="7:43" s="341" customFormat="1" ht="11.45" customHeight="1" x14ac:dyDescent="0.2">
      <c r="G26" s="360" t="s">
        <v>113</v>
      </c>
      <c r="H26" s="361">
        <v>59454.73828125</v>
      </c>
      <c r="I26" s="361">
        <v>594547.375</v>
      </c>
      <c r="J26" s="362">
        <v>475637.90625</v>
      </c>
      <c r="K26" s="363">
        <v>-83622.25</v>
      </c>
      <c r="L26" s="364">
        <v>0.941153883934021</v>
      </c>
      <c r="M26" s="364">
        <v>0.41415181756019592</v>
      </c>
      <c r="N26" s="364">
        <v>0.17101898789405823</v>
      </c>
      <c r="O26" s="364">
        <v>0.38863813877105713</v>
      </c>
      <c r="P26" s="365">
        <f ca="1">MATCH(R26,'Utility Tables'!$A:$A,0)</f>
        <v>921</v>
      </c>
      <c r="Q26" s="341" t="str">
        <f ca="1">OFFSET('Utility Tables'!$A$1,$Q$1*$AF26,0,1,1)</f>
        <v>Pittsburg</v>
      </c>
      <c r="R26" s="349" t="str">
        <f t="shared" ca="1" si="1"/>
        <v>Pittsburg</v>
      </c>
      <c r="S26" s="350">
        <f ca="1">IF(ISNUMBER($P26),OFFSET('Utility Tables'!$D$1,$P26+$P$1,0),"")</f>
        <v>19.29326</v>
      </c>
      <c r="T26" s="351">
        <f ca="1">IF(ISNUMBER($P26),OFFSET('Utility Tables'!$E$1,$P26+$P$1,0),"")</f>
        <v>59454.74</v>
      </c>
      <c r="U26" s="351">
        <f ca="1">IF(ISNUMBER($P26),OFFSET('Utility Tables'!$F$1,$P26+$P$1,0),"")</f>
        <v>594547.4</v>
      </c>
      <c r="V26" s="351">
        <f ca="1">IF(ISNUMBER($P26),OFFSET('Utility Tables'!$G$1,$P26+$P$1,0),"")</f>
        <v>15.434608000000001</v>
      </c>
      <c r="W26" s="351">
        <f ca="1">IF(ISNUMBER($P26),OFFSET('Utility Tables'!$H$1,$P26+$P$1,0),"")</f>
        <v>47563.792000000001</v>
      </c>
      <c r="X26" s="352">
        <f ca="1">IF(ISNUMBER($P26),OFFSET('Utility Tables'!$I$1,$P26+$P$1,0),"")</f>
        <v>475637.92000000004</v>
      </c>
      <c r="Y26" s="353">
        <f ca="1">IF(ISNUMBER($P26),OFFSET('Utility Tables'!$K$1,$P26+$P$1,0),"")</f>
        <v>263.59087952106768</v>
      </c>
      <c r="Z26" s="354">
        <f ca="1">IF(ISNUMBER($P26),OFFSET('Utility Tables'!$L$1,$P26+$P$1,0),"")</f>
        <v>55123.6</v>
      </c>
      <c r="AA26" s="355">
        <f ca="1">IF(ISNUMBER($P26),OFFSET('Utility Tables'!$M$1,$P26+$P$1,0),"")</f>
        <v>7687.4</v>
      </c>
      <c r="AB26" s="356">
        <f ca="1">IF(ISNUMBER($P26),OFFSET('Utility Tables'!$N$1,$P26+$P$1,0),"")</f>
        <v>62811</v>
      </c>
      <c r="AC26" s="357">
        <f ca="1">IF(ISNUMBER($P26),OFFSET('Utility Tables'!$C$1,$P26+$Q$1-3,0),"")</f>
        <v>0.94115388955664636</v>
      </c>
      <c r="AD26" s="358">
        <f ca="1">IF(ISNUMBER($P26),OFFSET('Utility Tables'!$C$1,$P26+$Q$1-4,0),"")</f>
        <v>0.41415181721055622</v>
      </c>
      <c r="AE26" s="359">
        <f ca="1">IF(ISNUMBER($P26),OFFSET('Utility Tables'!$O$1,$P26+$P$1-6,0),"")</f>
        <v>0.17</v>
      </c>
      <c r="AF26" s="341">
        <v>23</v>
      </c>
      <c r="AG26" s="342">
        <f t="shared" ca="1" si="0"/>
        <v>5.5182142987706224E-5</v>
      </c>
      <c r="AH26" s="343">
        <f t="shared" ca="1" si="2"/>
        <v>9.380964307910058E-6</v>
      </c>
      <c r="AI26" s="344">
        <f ca="1">X26-'Analysis Tables'!G26</f>
        <v>0</v>
      </c>
      <c r="AJ26" s="345">
        <f t="shared" ca="1" si="9"/>
        <v>-0.68864356909203528</v>
      </c>
      <c r="AK26" s="345">
        <f t="shared" ca="1" si="10"/>
        <v>-0.48149248992597943</v>
      </c>
      <c r="AL26" s="346">
        <f t="shared" ca="1" si="11"/>
        <v>1274416.33</v>
      </c>
      <c r="AM26" s="347"/>
      <c r="AN26" s="347">
        <f t="shared" ca="1" si="12"/>
        <v>0.68864356909203528</v>
      </c>
      <c r="AO26" s="347">
        <f t="shared" ca="1" si="13"/>
        <v>0.48149248992597943</v>
      </c>
      <c r="AP26" s="347">
        <f t="shared" ca="1" si="14"/>
        <v>-7.5285730957984937E-2</v>
      </c>
      <c r="AQ26" s="348"/>
    </row>
    <row r="27" spans="7:43" s="341" customFormat="1" ht="11.45" customHeight="1" x14ac:dyDescent="0.2">
      <c r="G27" s="360" t="s">
        <v>114</v>
      </c>
      <c r="H27" s="361">
        <v>176448.796875</v>
      </c>
      <c r="I27" s="361">
        <v>2743478</v>
      </c>
      <c r="J27" s="362">
        <v>1750054.25</v>
      </c>
      <c r="K27" s="363">
        <v>-21014.193359375</v>
      </c>
      <c r="L27" s="364">
        <v>1.6297974586486816</v>
      </c>
      <c r="M27" s="364">
        <v>0.89564430713653564</v>
      </c>
      <c r="N27" s="364">
        <v>9.4714269042015076E-2</v>
      </c>
      <c r="O27" s="364">
        <v>0.17235085368156433</v>
      </c>
      <c r="P27" s="365">
        <f ca="1">MATCH(R27,'Utility Tables'!$A:$A,0)</f>
        <v>961</v>
      </c>
      <c r="Q27" s="341" t="str">
        <f ca="1">OFFSET('Utility Tables'!$A$1,$Q$1*$AF27,0,1,1)</f>
        <v>Plumas-Sierra</v>
      </c>
      <c r="R27" s="349" t="str">
        <f t="shared" ca="1" si="1"/>
        <v>Plumas-Sierra</v>
      </c>
      <c r="S27" s="350">
        <f ca="1">IF(ISNUMBER($P27),OFFSET('Utility Tables'!$D$1,$P27+$P$1,0),"")</f>
        <v>24.027656</v>
      </c>
      <c r="T27" s="351">
        <f ca="1">IF(ISNUMBER($P27),OFFSET('Utility Tables'!$E$1,$P27+$P$1,0),"")</f>
        <v>176448.79700000002</v>
      </c>
      <c r="U27" s="351">
        <f ca="1">IF(ISNUMBER($P27),OFFSET('Utility Tables'!$F$1,$P27+$P$1,0),"")</f>
        <v>2743478.0650000004</v>
      </c>
      <c r="V27" s="351">
        <f ca="1">IF(ISNUMBER($P27),OFFSET('Utility Tables'!$G$1,$P27+$P$1,0),"")</f>
        <v>17.4853998</v>
      </c>
      <c r="W27" s="351">
        <f ca="1">IF(ISNUMBER($P27),OFFSET('Utility Tables'!$H$1,$P27+$P$1,0),"")</f>
        <v>110830.04528000001</v>
      </c>
      <c r="X27" s="352">
        <f ca="1">IF(ISNUMBER($P27),OFFSET('Utility Tables'!$I$1,$P27+$P$1,0),"")</f>
        <v>1750054.2435999999</v>
      </c>
      <c r="Y27" s="353">
        <f ca="1">IF(ISNUMBER($P27),OFFSET('Utility Tables'!$K$1,$P27+$P$1,0),"")</f>
        <v>933.76919557541169</v>
      </c>
      <c r="Z27" s="354">
        <f ca="1">IF(ISNUMBER($P27),OFFSET('Utility Tables'!$L$1,$P27+$P$1,0),"")</f>
        <v>22593.73</v>
      </c>
      <c r="AA27" s="355">
        <f ca="1">IF(ISNUMBER($P27),OFFSET('Utility Tables'!$M$1,$P27+$P$1,0),"")</f>
        <v>88068.26</v>
      </c>
      <c r="AB27" s="356">
        <f ca="1">IF(ISNUMBER($P27),OFFSET('Utility Tables'!$N$1,$P27+$P$1,0),"")</f>
        <v>110661.99</v>
      </c>
      <c r="AC27" s="357">
        <f ca="1">IF(ISNUMBER($P27),OFFSET('Utility Tables'!$C$1,$P27+$Q$1-3,0),"")</f>
        <v>1.6297973997051227</v>
      </c>
      <c r="AD27" s="358">
        <f ca="1">IF(ISNUMBER($P27),OFFSET('Utility Tables'!$C$1,$P27+$Q$1-4,0),"")</f>
        <v>0.89564429863356221</v>
      </c>
      <c r="AE27" s="359">
        <f ca="1">IF(ISNUMBER($P27),OFFSET('Utility Tables'!$O$1,$P27+$P$1-6,0),"")</f>
        <v>0.09</v>
      </c>
      <c r="AF27" s="341">
        <v>24</v>
      </c>
      <c r="AG27" s="342">
        <f t="shared" ca="1" si="0"/>
        <v>1.2858182976611528E-4</v>
      </c>
      <c r="AH27" s="343">
        <f t="shared" ca="1" si="2"/>
        <v>1.1572364678950375E-5</v>
      </c>
      <c r="AI27" s="344">
        <f ca="1">X27-'Analysis Tables'!G27</f>
        <v>0</v>
      </c>
      <c r="AJ27" s="345">
        <f t="shared" ca="1" si="9"/>
        <v>-5.3290563219135301</v>
      </c>
      <c r="AK27" s="345">
        <f t="shared" ca="1" si="10"/>
        <v>-0.71282852546311748</v>
      </c>
      <c r="AL27" s="346">
        <f t="shared" ca="1" si="11"/>
        <v>62867.381400000071</v>
      </c>
      <c r="AM27" s="347"/>
      <c r="AN27" s="347">
        <f t="shared" ca="1" si="12"/>
        <v>5.3290563219135301</v>
      </c>
      <c r="AO27" s="347">
        <f t="shared" ca="1" si="13"/>
        <v>0.71282852546311748</v>
      </c>
      <c r="AP27" s="347">
        <f t="shared" ca="1" si="14"/>
        <v>-6.8961797431111332E-2</v>
      </c>
      <c r="AQ27" s="348"/>
    </row>
    <row r="28" spans="7:43" s="341" customFormat="1" ht="11.45" customHeight="1" x14ac:dyDescent="0.2">
      <c r="G28" s="360" t="s">
        <v>139</v>
      </c>
      <c r="H28" s="361">
        <v>283269</v>
      </c>
      <c r="I28" s="361">
        <v>2266152</v>
      </c>
      <c r="J28" s="362">
        <v>1812921.625</v>
      </c>
      <c r="K28" s="363">
        <v>81116.890625</v>
      </c>
      <c r="L28" s="370">
        <v>6.9588537216186523</v>
      </c>
      <c r="M28" s="370">
        <v>1.6084728240966797</v>
      </c>
      <c r="N28" s="364">
        <v>2.1038202568888664E-2</v>
      </c>
      <c r="O28" s="364">
        <v>9.1019116342067719E-2</v>
      </c>
      <c r="P28" s="365">
        <f ca="1">MATCH(R28,'Utility Tables'!$A:$A,0)</f>
        <v>1001</v>
      </c>
      <c r="Q28" s="341" t="str">
        <f ca="1">OFFSET('Utility Tables'!$A$1,$Q$1*$AF28,0,1,1)</f>
        <v>Port of Oakland</v>
      </c>
      <c r="R28" s="349" t="str">
        <f t="shared" ca="1" si="1"/>
        <v>Port of Oakland</v>
      </c>
      <c r="S28" s="350">
        <f ca="1">IF(ISNUMBER($P28),OFFSET('Utility Tables'!$D$1,$P28+$P$1,0),"")</f>
        <v>41.65</v>
      </c>
      <c r="T28" s="351">
        <f ca="1">IF(ISNUMBER($P28),OFFSET('Utility Tables'!$E$1,$P28+$P$1,0),"")</f>
        <v>283269</v>
      </c>
      <c r="U28" s="351">
        <f ca="1">IF(ISNUMBER($P28),OFFSET('Utility Tables'!$F$1,$P28+$P$1,0),"")</f>
        <v>2266152</v>
      </c>
      <c r="V28" s="351">
        <f ca="1">IF(ISNUMBER($P28),OFFSET('Utility Tables'!$G$1,$P28+$P$1,0),"")</f>
        <v>33.32</v>
      </c>
      <c r="W28" s="351">
        <f ca="1">IF(ISNUMBER($P28),OFFSET('Utility Tables'!$H$1,$P28+$P$1,0),"")</f>
        <v>226615.2</v>
      </c>
      <c r="X28" s="352">
        <f ca="1">IF(ISNUMBER($P28),OFFSET('Utility Tables'!$I$1,$P28+$P$1,0),"")</f>
        <v>1812921.6</v>
      </c>
      <c r="Y28" s="353">
        <f ca="1">IF(ISNUMBER($P28),OFFSET('Utility Tables'!$K$1,$P28+$P$1,0),"")</f>
        <v>1004.6919704104779</v>
      </c>
      <c r="Z28" s="354">
        <f ca="1">IF(ISNUMBER($P28),OFFSET('Utility Tables'!$L$1,$P28+$P$1,0),"")</f>
        <v>14163</v>
      </c>
      <c r="AA28" s="355">
        <f ca="1">IF(ISNUMBER($P28),OFFSET('Utility Tables'!$M$1,$P28+$P$1,0),"")</f>
        <v>16650.86</v>
      </c>
      <c r="AB28" s="356">
        <f ca="1">IF(ISNUMBER($P28),OFFSET('Utility Tables'!$N$1,$P28+$P$1,0),"")</f>
        <v>30813.86</v>
      </c>
      <c r="AC28" s="357">
        <f ca="1">IF(ISNUMBER($P28),OFFSET('Utility Tables'!$C$1,$P28+$Q$1-3,0),"")</f>
        <v>6.9588539290994342</v>
      </c>
      <c r="AD28" s="358">
        <f ca="1">IF(ISNUMBER($P28),OFFSET('Utility Tables'!$C$1,$P28+$Q$1-4,0),"")</f>
        <v>1.6084728496217817</v>
      </c>
      <c r="AE28" s="359">
        <f ca="1">IF(ISNUMBER($P28),OFFSET('Utility Tables'!$O$1,$P28+$P$1-6,0),"")</f>
        <v>0.02</v>
      </c>
      <c r="AF28" s="341">
        <v>25</v>
      </c>
      <c r="AG28" s="342">
        <f t="shared" ca="1" si="0"/>
        <v>2.6291243493764424E-4</v>
      </c>
      <c r="AH28" s="343">
        <f t="shared" ca="1" si="2"/>
        <v>5.2582486987528845E-6</v>
      </c>
      <c r="AI28" s="344">
        <f ca="1">X28-'Analysis Tables'!G28</f>
        <v>0</v>
      </c>
      <c r="AJ28" s="345">
        <f t="shared" ca="1" si="9"/>
        <v>5.0927521873086627</v>
      </c>
      <c r="AK28" s="345">
        <f t="shared" ca="1" si="10"/>
        <v>-1.6273102505063921</v>
      </c>
      <c r="AL28" s="346">
        <f t="shared" ca="1" si="11"/>
        <v>-951974.41250000009</v>
      </c>
      <c r="AM28" s="347"/>
      <c r="AN28" s="347">
        <f t="shared" ca="1" si="12"/>
        <v>-5.0927521873086627</v>
      </c>
      <c r="AO28" s="347">
        <f t="shared" ca="1" si="13"/>
        <v>1.6273102505063921</v>
      </c>
      <c r="AP28" s="347">
        <f t="shared" ca="1" si="14"/>
        <v>7.514755010604858E-2</v>
      </c>
      <c r="AQ28" s="348"/>
    </row>
    <row r="29" spans="7:43" s="341" customFormat="1" ht="11.45" customHeight="1" x14ac:dyDescent="0.2">
      <c r="G29" s="360" t="s">
        <v>115</v>
      </c>
      <c r="H29" s="361">
        <v>53809.19921875</v>
      </c>
      <c r="I29" s="361">
        <v>860947.1875</v>
      </c>
      <c r="J29" s="362">
        <v>860947.1875</v>
      </c>
      <c r="K29" s="363">
        <v>71545.0625</v>
      </c>
      <c r="L29" s="364">
        <v>1.8661017417907715</v>
      </c>
      <c r="M29" s="364">
        <v>3.2357831001281738</v>
      </c>
      <c r="N29" s="364">
        <v>9.5147550106048584E-2</v>
      </c>
      <c r="O29" s="364">
        <v>5.4872345179319382E-2</v>
      </c>
      <c r="P29" s="365">
        <f ca="1">MATCH(R29,'Utility Tables'!$A:$A,0)</f>
        <v>1041</v>
      </c>
      <c r="Q29" s="341" t="str">
        <f ca="1">OFFSET('Utility Tables'!$A$1,$Q$1*$AF29,0,1,1)</f>
        <v>Rancho Cucamonga</v>
      </c>
      <c r="R29" s="349" t="str">
        <f t="shared" ca="1" si="1"/>
        <v>Rancho Cucamonga</v>
      </c>
      <c r="S29" s="350">
        <f ca="1">IF(ISNUMBER($P29),OFFSET('Utility Tables'!$D$1,$P29+$P$1,0),"")</f>
        <v>15.428000000000001</v>
      </c>
      <c r="T29" s="351">
        <f ca="1">IF(ISNUMBER($P29),OFFSET('Utility Tables'!$E$1,$P29+$P$1,0),"")</f>
        <v>53809.2</v>
      </c>
      <c r="U29" s="351">
        <f ca="1">IF(ISNUMBER($P29),OFFSET('Utility Tables'!$F$1,$P29+$P$1,0),"")</f>
        <v>860947.2</v>
      </c>
      <c r="V29" s="351">
        <f ca="1">IF(ISNUMBER($P29),OFFSET('Utility Tables'!$G$1,$P29+$P$1,0),"")</f>
        <v>15.428000000000001</v>
      </c>
      <c r="W29" s="351">
        <f ca="1">IF(ISNUMBER($P29),OFFSET('Utility Tables'!$H$1,$P29+$P$1,0),"")</f>
        <v>53809.2</v>
      </c>
      <c r="X29" s="352">
        <f ca="1">IF(ISNUMBER($P29),OFFSET('Utility Tables'!$I$1,$P29+$P$1,0),"")</f>
        <v>860947.2</v>
      </c>
      <c r="Y29" s="353">
        <f ca="1">IF(ISNUMBER($P29),OFFSET('Utility Tables'!$K$1,$P29+$P$1,0),"")</f>
        <v>507.21916377694106</v>
      </c>
      <c r="Z29" s="354">
        <f ca="1">IF(ISNUMBER($P29),OFFSET('Utility Tables'!$L$1,$P29+$P$1,0),"")</f>
        <v>23487.360000000001</v>
      </c>
      <c r="AA29" s="355">
        <f ca="1">IF(ISNUMBER($P29),OFFSET('Utility Tables'!$M$1,$P29+$P$1,0),"")</f>
        <v>32000</v>
      </c>
      <c r="AB29" s="356">
        <f ca="1">IF(ISNUMBER($P29),OFFSET('Utility Tables'!$N$1,$P29+$P$1,0),"")</f>
        <v>55487.360000000001</v>
      </c>
      <c r="AC29" s="357">
        <f ca="1">IF(ISNUMBER($P29),OFFSET('Utility Tables'!$C$1,$P29+$Q$1-3,0),"")</f>
        <v>1.8661017903093193</v>
      </c>
      <c r="AD29" s="358">
        <f ca="1">IF(ISNUMBER($P29),OFFSET('Utility Tables'!$C$1,$P29+$Q$1-4,0),"")</f>
        <v>3.2357831823605534</v>
      </c>
      <c r="AE29" s="359">
        <f ca="1">IF(ISNUMBER($P29),OFFSET('Utility Tables'!$O$1,$P29+$P$1-6,0),"")</f>
        <v>0.1</v>
      </c>
      <c r="AF29" s="341">
        <v>26</v>
      </c>
      <c r="AG29" s="342">
        <f t="shared" ca="1" si="0"/>
        <v>6.2427885658361337E-5</v>
      </c>
      <c r="AH29" s="343">
        <f t="shared" ca="1" si="2"/>
        <v>6.2427885658361339E-6</v>
      </c>
      <c r="AI29" s="344">
        <f ca="1">X29-'Analysis Tables'!G29</f>
        <v>0</v>
      </c>
      <c r="AJ29" s="345">
        <f t="shared" ca="1" si="9"/>
        <v>-0.11162311947309034</v>
      </c>
      <c r="AK29" s="345">
        <f t="shared" ca="1" si="10"/>
        <v>1.4886676895398137</v>
      </c>
      <c r="AL29" s="346">
        <f t="shared" ca="1" si="11"/>
        <v>42060432.799999997</v>
      </c>
      <c r="AM29" s="347"/>
      <c r="AN29" s="347">
        <f t="shared" ca="1" si="12"/>
        <v>0.11162311947309034</v>
      </c>
      <c r="AO29" s="347">
        <f t="shared" ca="1" si="13"/>
        <v>-1.4886676895398137</v>
      </c>
      <c r="AP29" s="347">
        <f t="shared" ca="1" si="14"/>
        <v>-6.54632449150086E-3</v>
      </c>
      <c r="AQ29" s="348"/>
    </row>
    <row r="30" spans="7:43" s="341" customFormat="1" ht="11.45" customHeight="1" x14ac:dyDescent="0.2">
      <c r="G30" s="360" t="s">
        <v>116</v>
      </c>
      <c r="H30" s="361">
        <v>4546566</v>
      </c>
      <c r="I30" s="361">
        <v>57909752</v>
      </c>
      <c r="J30" s="362">
        <v>42921380</v>
      </c>
      <c r="K30" s="363">
        <v>2551203.25</v>
      </c>
      <c r="L30" s="370">
        <v>1.9777249097824097</v>
      </c>
      <c r="M30" s="370">
        <v>1.7471154928207397</v>
      </c>
      <c r="N30" s="364">
        <v>9.3453675508499146E-2</v>
      </c>
      <c r="O30" s="364">
        <v>0.10578903555870056</v>
      </c>
      <c r="P30" s="365">
        <f ca="1">MATCH(R30,'Utility Tables'!$A:$A,0)</f>
        <v>1081</v>
      </c>
      <c r="Q30" s="341" t="str">
        <f ca="1">OFFSET('Utility Tables'!$A$1,$Q$1*$AF30,0,1,1)</f>
        <v>Redding</v>
      </c>
      <c r="R30" s="349" t="str">
        <f ca="1">Q30</f>
        <v>Redding</v>
      </c>
      <c r="S30" s="350">
        <f ca="1">IF(ISNUMBER($P30),OFFSET('Utility Tables'!$D$1,$P30+$P$1,0),"")</f>
        <v>1507.4763000000003</v>
      </c>
      <c r="T30" s="351">
        <f ca="1">IF(ISNUMBER($P30),OFFSET('Utility Tables'!$E$1,$P30+$P$1,0),"")</f>
        <v>4546566.0460000001</v>
      </c>
      <c r="U30" s="351">
        <f ca="1">IF(ISNUMBER($P30),OFFSET('Utility Tables'!$F$1,$P30+$P$1,0),"")</f>
        <v>57909752.889179215</v>
      </c>
      <c r="V30" s="351">
        <f ca="1">IF(ISNUMBER($P30),OFFSET('Utility Tables'!$G$1,$P30+$P$1,0),"")</f>
        <v>1151.331825</v>
      </c>
      <c r="W30" s="351">
        <f ca="1">IF(ISNUMBER($P30),OFFSET('Utility Tables'!$H$1,$P30+$P$1,0),"")</f>
        <v>3477713.8748999997</v>
      </c>
      <c r="X30" s="352">
        <f ca="1">IF(ISNUMBER($P30),OFFSET('Utility Tables'!$I$1,$P30+$P$1,0),"")</f>
        <v>42921381.534343377</v>
      </c>
      <c r="Y30" s="353">
        <f ca="1">IF(ISNUMBER($P30),OFFSET('Utility Tables'!$K$1,$P30+$P$1,0),"")</f>
        <v>24065.091821884969</v>
      </c>
      <c r="Z30" s="354">
        <f ca="1">IF(ISNUMBER($P30),OFFSET('Utility Tables'!$L$1,$P30+$P$1,0),"")</f>
        <v>2626720.6</v>
      </c>
      <c r="AA30" s="355">
        <f ca="1">IF(ISNUMBER($P30),OFFSET('Utility Tables'!$M$1,$P30+$P$1,0),"")</f>
        <v>389847</v>
      </c>
      <c r="AB30" s="356">
        <f ca="1">IF(ISNUMBER($P30),OFFSET('Utility Tables'!$N$1,$P30+$P$1,0),"")</f>
        <v>3016567.6</v>
      </c>
      <c r="AC30" s="357">
        <f ca="1">IF(ISNUMBER($P30),OFFSET('Utility Tables'!$C$1,$P30+$Q$1-3,0),"")</f>
        <v>1.9777249058566617</v>
      </c>
      <c r="AD30" s="358">
        <f ca="1">IF(ISNUMBER($P30),OFFSET('Utility Tables'!$C$1,$P30+$Q$1-4,0),"")</f>
        <v>1.7471154578340129</v>
      </c>
      <c r="AE30" s="359">
        <f ca="1">IF(ISNUMBER($P30),OFFSET('Utility Tables'!$O$1,$P30+$P$1-6,0),"")</f>
        <v>0.09</v>
      </c>
      <c r="AF30" s="341">
        <v>27</v>
      </c>
      <c r="AG30" s="342">
        <f t="shared" ca="1" si="0"/>
        <v>4.0347435779523565E-3</v>
      </c>
      <c r="AH30" s="343">
        <f t="shared" ca="1" si="2"/>
        <v>3.6312692201571206E-4</v>
      </c>
      <c r="AI30" s="344">
        <f ca="1">X30-'Analysis Tables'!G30</f>
        <v>0</v>
      </c>
      <c r="AJ30" s="345">
        <f t="shared" ca="1" si="9"/>
        <v>-4.9400516787685822</v>
      </c>
      <c r="AK30" s="345">
        <f t="shared" ca="1" si="10"/>
        <v>-4.2573052994596878</v>
      </c>
      <c r="AL30" s="346">
        <f t="shared" ca="1" si="11"/>
        <v>230202714.46565664</v>
      </c>
      <c r="AM30" s="347"/>
      <c r="AN30" s="347">
        <f t="shared" ca="1" si="12"/>
        <v>4.9400516787685822</v>
      </c>
      <c r="AO30" s="347">
        <f t="shared" ca="1" si="13"/>
        <v>4.2573052994596878</v>
      </c>
      <c r="AP30" s="347">
        <f t="shared" ca="1" si="14"/>
        <v>-5.8115840107202527E-2</v>
      </c>
      <c r="AQ30" s="348"/>
    </row>
    <row r="31" spans="7:43" s="341" customFormat="1" ht="11.45" customHeight="1" x14ac:dyDescent="0.2">
      <c r="G31" s="360" t="s">
        <v>48</v>
      </c>
      <c r="H31" s="361">
        <v>22428522</v>
      </c>
      <c r="I31" s="361">
        <v>307714464</v>
      </c>
      <c r="J31" s="362">
        <v>273124096</v>
      </c>
      <c r="K31" s="363">
        <v>34559316</v>
      </c>
      <c r="L31" s="364">
        <v>6.9177765846252441</v>
      </c>
      <c r="M31" s="364">
        <v>6.0044207572937012</v>
      </c>
      <c r="N31" s="364">
        <v>3.188415989279747E-2</v>
      </c>
      <c r="O31" s="364">
        <v>3.6734182387590408E-2</v>
      </c>
      <c r="P31" s="365">
        <f ca="1">MATCH(R31,'Utility Tables'!$A:$A,0)</f>
        <v>1121</v>
      </c>
      <c r="Q31" s="341" t="str">
        <f ca="1">OFFSET('Utility Tables'!$A$1,$Q$1*$AF31,0,1,1)</f>
        <v>Riverside</v>
      </c>
      <c r="R31" s="349" t="str">
        <f t="shared" ca="1" si="1"/>
        <v>Riverside</v>
      </c>
      <c r="S31" s="350">
        <f ca="1">IF(ISNUMBER($P31),OFFSET('Utility Tables'!$D$1,$P31+$P$1,0),"")</f>
        <v>4843.6257205500015</v>
      </c>
      <c r="T31" s="351">
        <f ca="1">IF(ISNUMBER($P31),OFFSET('Utility Tables'!$E$1,$P31+$P$1,0),"")</f>
        <v>22448149.874910001</v>
      </c>
      <c r="U31" s="351">
        <f ca="1">IF(ISNUMBER($P31),OFFSET('Utility Tables'!$F$1,$P31+$P$1,0),"")</f>
        <v>307851018.46419001</v>
      </c>
      <c r="V31" s="351">
        <f ca="1">IF(ISNUMBER($P31),OFFSET('Utility Tables'!$G$1,$P31+$P$1,0),"")</f>
        <v>4055.9085734949999</v>
      </c>
      <c r="W31" s="351">
        <f ca="1">IF(ISNUMBER($P31),OFFSET('Utility Tables'!$H$1,$P31+$P$1,0),"")</f>
        <v>20955994.8568675</v>
      </c>
      <c r="X31" s="352">
        <f ca="1">IF(ISNUMBER($P31),OFFSET('Utility Tables'!$I$1,$P31+$P$1,0),"")</f>
        <v>273260645.46550345</v>
      </c>
      <c r="Y31" s="353">
        <f ca="1">IF(ISNUMBER($P31),OFFSET('Utility Tables'!$K$1,$P31+$P$1,0),"")</f>
        <v>166200.22514222874</v>
      </c>
      <c r="Z31" s="354">
        <f ca="1">IF(ISNUMBER($P31),OFFSET('Utility Tables'!$L$1,$P31+$P$1,0),"")</f>
        <v>5433764.3399999999</v>
      </c>
      <c r="AA31" s="355">
        <f ca="1">IF(ISNUMBER($P31),OFFSET('Utility Tables'!$M$1,$P31+$P$1,0),"")</f>
        <v>558232.1</v>
      </c>
      <c r="AB31" s="356">
        <f ca="1">IF(ISNUMBER($P31),OFFSET('Utility Tables'!$N$1,$P31+$P$1,0),"")</f>
        <v>5991996.4400000004</v>
      </c>
      <c r="AC31" s="357">
        <f ca="1">IF(ISNUMBER($P31),OFFSET('Utility Tables'!$C$1,$P31+$Q$1-3,0),"")</f>
        <v>6.9478617359973089</v>
      </c>
      <c r="AD31" s="358">
        <f ca="1">IF(ISNUMBER($P31),OFFSET('Utility Tables'!$C$1,$P31+$Q$1-4,0),"")</f>
        <v>6.0267473388936352</v>
      </c>
      <c r="AE31" s="359">
        <f ca="1">IF(ISNUMBER($P31),OFFSET('Utility Tables'!$O$1,$P31+$P$1-6,0),"")</f>
        <v>0.03</v>
      </c>
      <c r="AF31" s="341">
        <v>28</v>
      </c>
      <c r="AG31" s="342">
        <f t="shared" ca="1" si="0"/>
        <v>2.4312542293543345E-2</v>
      </c>
      <c r="AH31" s="343">
        <f t="shared" ca="1" si="2"/>
        <v>7.2937626880630036E-4</v>
      </c>
      <c r="AI31" s="344">
        <f ca="1">X31-'Analysis Tables'!G31</f>
        <v>0</v>
      </c>
      <c r="AJ31" s="345">
        <f t="shared" ca="1" si="9"/>
        <v>5.802559559521784</v>
      </c>
      <c r="AK31" s="345">
        <f t="shared" ca="1" si="10"/>
        <v>4.9879537750508618</v>
      </c>
      <c r="AL31" s="346">
        <f t="shared" ca="1" si="11"/>
        <v>-169350061.46550345</v>
      </c>
      <c r="AM31" s="347"/>
      <c r="AN31" s="347">
        <f t="shared" ca="1" si="12"/>
        <v>-5.802559559521784</v>
      </c>
      <c r="AO31" s="347">
        <f t="shared" ca="1" si="13"/>
        <v>-4.9879537750508618</v>
      </c>
      <c r="AP31" s="347">
        <f t="shared" ca="1" si="14"/>
        <v>1.8202216625213624E-2</v>
      </c>
      <c r="AQ31" s="348"/>
    </row>
    <row r="32" spans="7:43" s="341" customFormat="1" ht="11.45" customHeight="1" x14ac:dyDescent="0.2">
      <c r="G32" s="360" t="s">
        <v>55</v>
      </c>
      <c r="H32" s="361">
        <v>14439860</v>
      </c>
      <c r="I32" s="361">
        <v>106228712</v>
      </c>
      <c r="J32" s="362">
        <v>103910584</v>
      </c>
      <c r="K32" s="363">
        <v>431767.34375</v>
      </c>
      <c r="L32" s="370">
        <v>1.1453021764755249</v>
      </c>
      <c r="M32" s="370">
        <v>1.0387935638427734</v>
      </c>
      <c r="N32" s="364">
        <v>4.8202216625213623E-2</v>
      </c>
      <c r="O32" s="364">
        <v>5.3144440054893494E-2</v>
      </c>
      <c r="P32" s="365">
        <f ca="1">MATCH(R32,'Utility Tables'!$A:$A,0)</f>
        <v>1161</v>
      </c>
      <c r="Q32" s="341" t="str">
        <f ca="1">OFFSET('Utility Tables'!$A$1,$Q$1*$AF32,0,1,1)</f>
        <v>Roseville</v>
      </c>
      <c r="R32" s="349" t="str">
        <f t="shared" ca="1" si="1"/>
        <v>Roseville</v>
      </c>
      <c r="S32" s="350">
        <f ca="1">IF(ISNUMBER($P32),OFFSET('Utility Tables'!$D$1,$P32+$P$1,0),"")</f>
        <v>4375.6000000000004</v>
      </c>
      <c r="T32" s="351">
        <f ca="1">IF(ISNUMBER($P32),OFFSET('Utility Tables'!$E$1,$P32+$P$1,0),"")</f>
        <v>14850971.790646799</v>
      </c>
      <c r="U32" s="351">
        <f ca="1">IF(ISNUMBER($P32),OFFSET('Utility Tables'!$F$1,$P32+$P$1,0),"")</f>
        <v>112395392.58110124</v>
      </c>
      <c r="V32" s="351">
        <f ca="1">IF(ISNUMBER($P32),OFFSET('Utility Tables'!$G$1,$P32+$P$1,0),"")</f>
        <v>4354.2739499999998</v>
      </c>
      <c r="W32" s="351">
        <f ca="1">IF(ISNUMBER($P32),OFFSET('Utility Tables'!$H$1,$P32+$P$1,0),"")</f>
        <v>14672051.452646799</v>
      </c>
      <c r="X32" s="352">
        <f ca="1">IF(ISNUMBER($P32),OFFSET('Utility Tables'!$I$1,$P32+$P$1,0),"")</f>
        <v>110077264.07053308</v>
      </c>
      <c r="Y32" s="353">
        <f ca="1">IF(ISNUMBER($P32),OFFSET('Utility Tables'!$K$1,$P32+$P$1,0),"")</f>
        <v>0</v>
      </c>
      <c r="Z32" s="354">
        <f ca="1">IF(ISNUMBER($P32),OFFSET('Utility Tables'!$L$1,$P32+$P$1,0),"")</f>
        <v>2783250.26</v>
      </c>
      <c r="AA32" s="355">
        <f ca="1">IF(ISNUMBER($P32),OFFSET('Utility Tables'!$M$1,$P32+$P$1,0),"")</f>
        <v>1667194</v>
      </c>
      <c r="AB32" s="356">
        <f ca="1">IF(ISNUMBER($P32),OFFSET('Utility Tables'!$N$1,$P32+$P$1,0),"")</f>
        <v>4450444.26</v>
      </c>
      <c r="AC32" s="357">
        <f ca="1">IF(ISNUMBER($P32),OFFSET('Utility Tables'!$C$1,$P32+$Q$1-3,0),"")</f>
        <v>1.226377855319102</v>
      </c>
      <c r="AD32" s="358">
        <f ca="1">IF(ISNUMBER($P32),OFFSET('Utility Tables'!$C$1,$P32+$Q$1-4,0),"")</f>
        <v>1.0985930163475572</v>
      </c>
      <c r="AE32" s="359">
        <f ca="1">IF(ISNUMBER($P32),OFFSET('Utility Tables'!$O$1,$P32+$P$1-6,0),"")</f>
        <v>0.04</v>
      </c>
      <c r="AF32" s="341">
        <v>29</v>
      </c>
      <c r="AG32" s="342">
        <f t="shared" ca="1" si="0"/>
        <v>1.7022091955640091E-2</v>
      </c>
      <c r="AH32" s="343">
        <f t="shared" ca="1" si="2"/>
        <v>6.8088367822560368E-4</v>
      </c>
      <c r="AI32" s="344">
        <f ca="1">X32-'Analysis Tables'!G32</f>
        <v>0</v>
      </c>
      <c r="AJ32" s="345">
        <f t="shared" ca="1" si="9"/>
        <v>-3.0400258197602437</v>
      </c>
      <c r="AK32" s="345">
        <f t="shared" ca="1" si="10"/>
        <v>-0.57921693734201796</v>
      </c>
      <c r="AL32" s="346">
        <f t="shared" ca="1" si="11"/>
        <v>1296939567.929467</v>
      </c>
      <c r="AM32" s="347"/>
      <c r="AN32" s="347">
        <f t="shared" ca="1" si="12"/>
        <v>3.0400258197602437</v>
      </c>
      <c r="AO32" s="347">
        <f t="shared" ca="1" si="13"/>
        <v>0.57921693734201796</v>
      </c>
      <c r="AP32" s="347">
        <f t="shared" ca="1" si="14"/>
        <v>-3.7592770159244546E-3</v>
      </c>
      <c r="AQ32" s="348"/>
    </row>
    <row r="33" spans="7:43" s="341" customFormat="1" ht="11.45" customHeight="1" x14ac:dyDescent="0.2">
      <c r="G33" s="360" t="s">
        <v>89</v>
      </c>
      <c r="H33" s="361">
        <v>137195072</v>
      </c>
      <c r="I33" s="361">
        <v>1622417792</v>
      </c>
      <c r="J33" s="362">
        <v>1407016832</v>
      </c>
      <c r="K33" s="363">
        <v>62857268</v>
      </c>
      <c r="L33" s="370">
        <v>4.2664036750793457</v>
      </c>
      <c r="M33" s="370">
        <v>1.6778099536895752</v>
      </c>
      <c r="N33" s="364">
        <v>3.6240722984075546E-2</v>
      </c>
      <c r="O33" s="364">
        <v>9.2154383659362793E-2</v>
      </c>
      <c r="P33" s="365">
        <f ca="1">MATCH(R33,'Utility Tables'!$A:$A,0)</f>
        <v>1201</v>
      </c>
      <c r="Q33" s="341" t="str">
        <f ca="1">OFFSET('Utility Tables'!$A$1,$Q$1*$AF33,0,1,1)</f>
        <v>Sacramento</v>
      </c>
      <c r="R33" s="349" t="str">
        <f t="shared" ca="1" si="1"/>
        <v>Sacramento</v>
      </c>
      <c r="S33" s="350">
        <f ca="1">IF(ISNUMBER($P33),OFFSET('Utility Tables'!$D$1,$P33+$P$1,0),"")</f>
        <v>37670.296800000004</v>
      </c>
      <c r="T33" s="351">
        <f ca="1">IF(ISNUMBER($P33),OFFSET('Utility Tables'!$E$1,$P33+$P$1,0),"")</f>
        <v>210645075.00200567</v>
      </c>
      <c r="U33" s="351">
        <f ca="1">IF(ISNUMBER($P33),OFFSET('Utility Tables'!$F$1,$P33+$P$1,0),"")</f>
        <v>2503817774.1924715</v>
      </c>
      <c r="V33" s="351">
        <f ca="1">IF(ISNUMBER($P33),OFFSET('Utility Tables'!$G$1,$P33+$P$1,0),"")</f>
        <v>26029.983398464417</v>
      </c>
      <c r="W33" s="351">
        <f ca="1">IF(ISNUMBER($P33),OFFSET('Utility Tables'!$H$1,$P33+$P$1,0),"")</f>
        <v>155385527.3416743</v>
      </c>
      <c r="X33" s="352">
        <f ca="1">IF(ISNUMBER($P33),OFFSET('Utility Tables'!$I$1,$P33+$P$1,0),"")</f>
        <v>1839042042.0062308</v>
      </c>
      <c r="Y33" s="353">
        <f ca="1">IF(ISNUMBER($P33),OFFSET('Utility Tables'!$K$1,$P33+$P$1,0),"")</f>
        <v>930713.48526313959</v>
      </c>
      <c r="Z33" s="354">
        <f ca="1">IF(ISNUMBER($P33),OFFSET('Utility Tables'!$L$1,$P33+$P$1,0),"")</f>
        <v>16715881.34</v>
      </c>
      <c r="AA33" s="355">
        <f ca="1">IF(ISNUMBER($P33),OFFSET('Utility Tables'!$M$1,$P33+$P$1,0),"")</f>
        <v>23267083.309999999</v>
      </c>
      <c r="AB33" s="356">
        <f ca="1">IF(ISNUMBER($P33),OFFSET('Utility Tables'!$N$1,$P33+$P$1,0),"")</f>
        <v>39982964.649999999</v>
      </c>
      <c r="AC33" s="357">
        <f ca="1">IF(ISNUMBER($P33),OFFSET('Utility Tables'!$C$1,$P33+$Q$1-3,0),"")</f>
        <v>4.2664034590559625</v>
      </c>
      <c r="AD33" s="358">
        <f ca="1">IF(ISNUMBER($P33),OFFSET('Utility Tables'!$C$1,$P33+$Q$1-4,0),"")</f>
        <v>1.6778099705640106</v>
      </c>
      <c r="AE33" s="359">
        <f ca="1">IF(ISNUMBER($P33),OFFSET('Utility Tables'!$O$1,$P33+$P$1-6,0),"")</f>
        <v>0.04</v>
      </c>
      <c r="AF33" s="341">
        <v>30</v>
      </c>
      <c r="AG33" s="342">
        <f t="shared" ca="1" si="0"/>
        <v>0.18027381811753795</v>
      </c>
      <c r="AH33" s="343">
        <f t="shared" ca="1" si="2"/>
        <v>7.2109527247015181E-3</v>
      </c>
      <c r="AI33" s="344">
        <f ca="1">X33-'Analysis Tables'!G33</f>
        <v>0</v>
      </c>
      <c r="AJ33" s="345">
        <f t="shared" ca="1" si="9"/>
        <v>2.1183531508284235</v>
      </c>
      <c r="AK33" s="345">
        <f t="shared" ca="1" si="10"/>
        <v>-0.14135680895411684</v>
      </c>
      <c r="AL33" s="346">
        <f t="shared" ca="1" si="11"/>
        <v>-1792216578.0062308</v>
      </c>
      <c r="AM33" s="347"/>
      <c r="AN33" s="347">
        <f t="shared" ca="1" si="12"/>
        <v>-2.1183531508284235</v>
      </c>
      <c r="AO33" s="347">
        <f t="shared" ca="1" si="13"/>
        <v>0.14135680895411684</v>
      </c>
      <c r="AP33" s="347">
        <f t="shared" ca="1" si="14"/>
        <v>6.2238997817039489E-2</v>
      </c>
      <c r="AQ33" s="348"/>
    </row>
    <row r="34" spans="7:43" s="341" customFormat="1" ht="11.45" customHeight="1" x14ac:dyDescent="0.2">
      <c r="G34" s="360" t="s">
        <v>140</v>
      </c>
      <c r="H34" s="361">
        <v>3194817.75</v>
      </c>
      <c r="I34" s="361">
        <v>50207264</v>
      </c>
      <c r="J34" s="362">
        <v>46825464</v>
      </c>
      <c r="K34" s="363">
        <v>3165096.25</v>
      </c>
      <c r="L34" s="364">
        <v>2.1480503082275391</v>
      </c>
      <c r="M34" s="364">
        <v>1.8191667795181274</v>
      </c>
      <c r="N34" s="364">
        <v>0.10223899781703949</v>
      </c>
      <c r="O34" s="364">
        <v>0.12072258442640305</v>
      </c>
      <c r="P34" s="365">
        <f ca="1">MATCH(R34,'Utility Tables'!$A:$A,0)</f>
        <v>1241</v>
      </c>
      <c r="Q34" s="341" t="str">
        <f ca="1">OFFSET('Utility Tables'!$A$1,$Q$1*$AF34,0,1,1)</f>
        <v>San Francisco</v>
      </c>
      <c r="R34" s="349" t="str">
        <f t="shared" ca="1" si="1"/>
        <v>San Francisco</v>
      </c>
      <c r="S34" s="350">
        <f ca="1">IF(ISNUMBER($P34),OFFSET('Utility Tables'!$D$1,$P34+$P$1,0),"")</f>
        <v>200.98999999999998</v>
      </c>
      <c r="T34" s="351">
        <f ca="1">IF(ISNUMBER($P34),OFFSET('Utility Tables'!$E$1,$P34+$P$1,0),"")</f>
        <v>3194817.6839999999</v>
      </c>
      <c r="U34" s="351">
        <f ca="1">IF(ISNUMBER($P34),OFFSET('Utility Tables'!$F$1,$P34+$P$1,0),"")</f>
        <v>50207265.259999998</v>
      </c>
      <c r="V34" s="351">
        <f ca="1">IF(ISNUMBER($P34),OFFSET('Utility Tables'!$G$1,$P34+$P$1,0),"")</f>
        <v>189.89</v>
      </c>
      <c r="W34" s="351">
        <f ca="1">IF(ISNUMBER($P34),OFFSET('Utility Tables'!$H$1,$P34+$P$1,0),"")</f>
        <v>3025727.6839999999</v>
      </c>
      <c r="X34" s="352">
        <f ca="1">IF(ISNUMBER($P34),OFFSET('Utility Tables'!$I$1,$P34+$P$1,0),"")</f>
        <v>46825465.259999998</v>
      </c>
      <c r="Y34" s="353">
        <f ca="1">IF(ISNUMBER($P34),OFFSET('Utility Tables'!$K$1,$P34+$P$1,0),"")</f>
        <v>27006.672092651119</v>
      </c>
      <c r="Z34" s="354">
        <f ca="1">IF(ISNUMBER($P34),OFFSET('Utility Tables'!$L$1,$P34+$P$1,0),"")</f>
        <v>3100679.39</v>
      </c>
      <c r="AA34" s="355">
        <f ca="1">IF(ISNUMBER($P34),OFFSET('Utility Tables'!$M$1,$P34+$P$1,0),"")</f>
        <v>171541.79</v>
      </c>
      <c r="AB34" s="356">
        <f ca="1">IF(ISNUMBER($P34),OFFSET('Utility Tables'!$N$1,$P34+$P$1,0),"")</f>
        <v>3272221.18</v>
      </c>
      <c r="AC34" s="357">
        <f ca="1">IF(ISNUMBER($P34),OFFSET('Utility Tables'!$C$1,$P34+$Q$1-3,0),"")</f>
        <v>2.1480502927741916</v>
      </c>
      <c r="AD34" s="358">
        <f ca="1">IF(ISNUMBER($P34),OFFSET('Utility Tables'!$C$1,$P34+$Q$1-4,0),"")</f>
        <v>1.819166774980282</v>
      </c>
      <c r="AE34" s="359">
        <f ca="1">IF(ISNUMBER($P34),OFFSET('Utility Tables'!$O$1,$P34+$P$1-6,0),"")</f>
        <v>0.1</v>
      </c>
      <c r="AF34" s="341">
        <v>31</v>
      </c>
      <c r="AG34" s="342">
        <f t="shared" ca="1" si="0"/>
        <v>3.5103622036768891E-3</v>
      </c>
      <c r="AH34" s="343">
        <f t="shared" ca="1" si="2"/>
        <v>3.5103622036768893E-4</v>
      </c>
      <c r="AI34" s="344">
        <f ca="1">X34-'Analysis Tables'!G34</f>
        <v>0</v>
      </c>
      <c r="AJ34" s="345">
        <f t="shared" ca="1" si="9"/>
        <v>2.5870069309225752E-2</v>
      </c>
      <c r="AK34" s="345">
        <f t="shared" ca="1" si="10"/>
        <v>-0.10804081416919309</v>
      </c>
      <c r="AL34" s="346">
        <f t="shared" ca="1" si="11"/>
        <v>-43742687.009999998</v>
      </c>
      <c r="AM34" s="347"/>
      <c r="AN34" s="347">
        <f t="shared" ca="1" si="12"/>
        <v>-2.5870069309225752E-2</v>
      </c>
      <c r="AO34" s="347">
        <f t="shared" ca="1" si="13"/>
        <v>0.10804081416919309</v>
      </c>
      <c r="AP34" s="347">
        <f t="shared" ca="1" si="14"/>
        <v>-2.5085045397281652E-2</v>
      </c>
      <c r="AQ34" s="348"/>
    </row>
    <row r="35" spans="7:43" s="341" customFormat="1" ht="11.45" customHeight="1" x14ac:dyDescent="0.2">
      <c r="G35" s="360" t="s">
        <v>117</v>
      </c>
      <c r="H35" s="361">
        <v>373680.1875</v>
      </c>
      <c r="I35" s="361">
        <v>4369233</v>
      </c>
      <c r="J35" s="362">
        <v>3082778.25</v>
      </c>
      <c r="K35" s="363">
        <v>175984.90625</v>
      </c>
      <c r="L35" s="364">
        <v>2.1221802234649658</v>
      </c>
      <c r="M35" s="364">
        <v>1.9272075891494751</v>
      </c>
      <c r="N35" s="364">
        <v>7.4914954602718353E-2</v>
      </c>
      <c r="O35" s="364">
        <v>8.2493983209133148E-2</v>
      </c>
      <c r="P35" s="365">
        <f ca="1">MATCH(R35,'Utility Tables'!$A:$A,0)</f>
        <v>1281</v>
      </c>
      <c r="Q35" s="341" t="str">
        <f ca="1">OFFSET('Utility Tables'!$A$1,$Q$1*$AF35,0,1,1)</f>
        <v>Shasta Lake</v>
      </c>
      <c r="R35" s="349" t="str">
        <f t="shared" ca="1" si="1"/>
        <v>Shasta Lake</v>
      </c>
      <c r="S35" s="350">
        <f ca="1">IF(ISNUMBER($P35),OFFSET('Utility Tables'!$D$1,$P35+$P$1,0),"")</f>
        <v>84.608260000000001</v>
      </c>
      <c r="T35" s="351">
        <f ca="1">IF(ISNUMBER($P35),OFFSET('Utility Tables'!$E$1,$P35+$P$1,0),"")</f>
        <v>373680.17660000001</v>
      </c>
      <c r="U35" s="351">
        <f ca="1">IF(ISNUMBER($P35),OFFSET('Utility Tables'!$F$1,$P35+$P$1,0),"")</f>
        <v>4369233.0010000002</v>
      </c>
      <c r="V35" s="351">
        <f ca="1">IF(ISNUMBER($P35),OFFSET('Utility Tables'!$G$1,$P35+$P$1,0),"")</f>
        <v>48.817593471999999</v>
      </c>
      <c r="W35" s="351">
        <f ca="1">IF(ISNUMBER($P35),OFFSET('Utility Tables'!$H$1,$P35+$P$1,0),"")</f>
        <v>276037.69942720002</v>
      </c>
      <c r="X35" s="352">
        <f ca="1">IF(ISNUMBER($P35),OFFSET('Utility Tables'!$I$1,$P35+$P$1,0),"")</f>
        <v>3082778.2524927999</v>
      </c>
      <c r="Y35" s="353">
        <f ca="1">IF(ISNUMBER($P35),OFFSET('Utility Tables'!$K$1,$P35+$P$1,0),"")</f>
        <v>1685.1702995957119</v>
      </c>
      <c r="Z35" s="354">
        <f ca="1">IF(ISNUMBER($P35),OFFSET('Utility Tables'!$L$1,$P35+$P$1,0),"")</f>
        <v>120401.05</v>
      </c>
      <c r="AA35" s="355">
        <f ca="1">IF(ISNUMBER($P35),OFFSET('Utility Tables'!$M$1,$P35+$P$1,0),"")</f>
        <v>51962.2</v>
      </c>
      <c r="AB35" s="356">
        <f ca="1">IF(ISNUMBER($P35),OFFSET('Utility Tables'!$N$1,$P35+$P$1,0),"")</f>
        <v>172363.25</v>
      </c>
      <c r="AC35" s="357">
        <f ca="1">IF(ISNUMBER($P35),OFFSET('Utility Tables'!$C$1,$P35+$Q$1-3,0),"")</f>
        <v>2.1221802666784226</v>
      </c>
      <c r="AD35" s="358">
        <f ca="1">IF(ISNUMBER($P35),OFFSET('Utility Tables'!$C$1,$P35+$Q$1-4,0),"")</f>
        <v>1.9272075730656169</v>
      </c>
      <c r="AE35" s="359">
        <f ca="1">IF(ISNUMBER($P35),OFFSET('Utility Tables'!$O$1,$P35+$P$1-6,0),"")</f>
        <v>7.0000000000000007E-2</v>
      </c>
      <c r="AF35" s="341">
        <v>32</v>
      </c>
      <c r="AG35" s="342">
        <f t="shared" ca="1" si="0"/>
        <v>3.2025099680423345E-4</v>
      </c>
      <c r="AH35" s="343">
        <f t="shared" ca="1" si="2"/>
        <v>2.2417569776296344E-5</v>
      </c>
      <c r="AI35" s="344">
        <f ca="1">X35-'Analysis Tables'!G35</f>
        <v>0</v>
      </c>
      <c r="AJ35" s="345">
        <f t="shared" ca="1" si="9"/>
        <v>-4.3650452658533156</v>
      </c>
      <c r="AK35" s="345">
        <f t="shared" ca="1" si="10"/>
        <v>-0.73247780024065756</v>
      </c>
      <c r="AL35" s="346">
        <f t="shared" ca="1" si="11"/>
        <v>254524789.74750721</v>
      </c>
      <c r="AM35" s="347"/>
      <c r="AN35" s="347">
        <f t="shared" ca="1" si="12"/>
        <v>4.3650452658533156</v>
      </c>
      <c r="AO35" s="347">
        <f t="shared" ca="1" si="13"/>
        <v>0.73247780024065756</v>
      </c>
      <c r="AP35" s="347">
        <f t="shared" ca="1" si="14"/>
        <v>-4.5122852250933654E-2</v>
      </c>
      <c r="AQ35" s="348"/>
    </row>
    <row r="36" spans="7:43" s="341" customFormat="1" ht="11.45" customHeight="1" x14ac:dyDescent="0.2">
      <c r="G36" s="360" t="s">
        <v>77</v>
      </c>
      <c r="H36" s="361">
        <v>20494724</v>
      </c>
      <c r="I36" s="361">
        <v>308858912</v>
      </c>
      <c r="J36" s="362">
        <v>257607568</v>
      </c>
      <c r="K36" s="363">
        <v>17695192</v>
      </c>
      <c r="L36" s="364">
        <v>6.4872255325317383</v>
      </c>
      <c r="M36" s="364">
        <v>2.6596853733062744</v>
      </c>
      <c r="N36" s="364">
        <v>2.4877147749066353E-2</v>
      </c>
      <c r="O36" s="364">
        <v>6.0677725821733475E-2</v>
      </c>
      <c r="P36" s="365">
        <f ca="1">MATCH(R36,'Utility Tables'!$A:$A,0)</f>
        <v>1321</v>
      </c>
      <c r="Q36" s="341" t="str">
        <f ca="1">OFFSET('Utility Tables'!$A$1,$Q$1*$AF36,0,1,1)</f>
        <v>Silicon Valley Power</v>
      </c>
      <c r="R36" s="349" t="str">
        <f t="shared" ca="1" si="1"/>
        <v>Silicon Valley Power</v>
      </c>
      <c r="S36" s="350">
        <f ca="1">IF(ISNUMBER($P36),OFFSET('Utility Tables'!$D$1,$P36+$P$1,0),"")</f>
        <v>1680.1049999999996</v>
      </c>
      <c r="T36" s="351">
        <f ca="1">IF(ISNUMBER($P36),OFFSET('Utility Tables'!$E$1,$P36+$P$1,0),"")</f>
        <v>20494724</v>
      </c>
      <c r="U36" s="371">
        <f ca="1">IF(ISNUMBER($P36),OFFSET('Utility Tables'!$F$1,$P36+$P$1,0),"")</f>
        <v>308858903</v>
      </c>
      <c r="V36" s="351">
        <f ca="1">IF(ISNUMBER($P36),OFFSET('Utility Tables'!$G$1,$P36+$P$1,0),"")</f>
        <v>1457.6082799999999</v>
      </c>
      <c r="W36" s="351">
        <f ca="1">IF(ISNUMBER($P36),OFFSET('Utility Tables'!$H$1,$P36+$P$1,0),"")</f>
        <v>16887614.68</v>
      </c>
      <c r="X36" s="352">
        <f ca="1">IF(ISNUMBER($P36),OFFSET('Utility Tables'!$I$1,$P36+$P$1,0),"")</f>
        <v>257607570.39999998</v>
      </c>
      <c r="Y36" s="353">
        <f ca="1">IF(ISNUMBER($P36),OFFSET('Utility Tables'!$K$1,$P36+$P$1,0),"")</f>
        <v>141590.18490050655</v>
      </c>
      <c r="Z36" s="354">
        <f ca="1">IF(ISNUMBER($P36),OFFSET('Utility Tables'!$L$1,$P36+$P$1,0),"")</f>
        <v>2305865.7799999998</v>
      </c>
      <c r="AA36" s="355">
        <f ca="1">IF(ISNUMBER($P36),OFFSET('Utility Tables'!$M$1,$P36+$P$1,0),"")</f>
        <v>2065335.27</v>
      </c>
      <c r="AB36" s="356">
        <f ca="1">IF(ISNUMBER($P36),OFFSET('Utility Tables'!$N$1,$P36+$P$1,0),"")</f>
        <v>4371201.05</v>
      </c>
      <c r="AC36" s="357">
        <f ca="1">IF(ISNUMBER($P36),OFFSET('Utility Tables'!$C$1,$P36+$Q$1-3,0),"")</f>
        <v>6.4872255449059821</v>
      </c>
      <c r="AD36" s="358">
        <f ca="1">IF(ISNUMBER($P36),OFFSET('Utility Tables'!$C$1,$P36+$Q$1-4,0),"")</f>
        <v>2.6596854414780684</v>
      </c>
      <c r="AE36" s="359">
        <f ca="1">IF(ISNUMBER($P36),OFFSET('Utility Tables'!$O$1,$P36+$P$1-6,0),"")</f>
        <v>0.02</v>
      </c>
      <c r="AF36" s="341">
        <v>33</v>
      </c>
      <c r="AG36" s="342">
        <f t="shared" ca="1" si="0"/>
        <v>1.9592524666516217E-2</v>
      </c>
      <c r="AH36" s="343">
        <f t="shared" ca="1" si="2"/>
        <v>3.9185049333032436E-4</v>
      </c>
      <c r="AI36" s="344">
        <f ca="1">X36-'Analysis Tables'!G36</f>
        <v>0</v>
      </c>
      <c r="AJ36" s="345">
        <f t="shared" ca="1" si="9"/>
        <v>6.4606703028890706</v>
      </c>
      <c r="AK36" s="345">
        <f t="shared" ca="1" si="10"/>
        <v>2.5816447447975226</v>
      </c>
      <c r="AL36" s="346">
        <f t="shared" ca="1" si="11"/>
        <v>-257590866.39999998</v>
      </c>
      <c r="AM36" s="347"/>
      <c r="AN36" s="347">
        <f t="shared" ca="1" si="12"/>
        <v>-6.4606703028890706</v>
      </c>
      <c r="AO36" s="347">
        <f t="shared" ca="1" si="13"/>
        <v>-2.5816447447975226</v>
      </c>
      <c r="AP36" s="347">
        <f t="shared" ca="1" si="14"/>
        <v>9.0146584320068364</v>
      </c>
      <c r="AQ36" s="348"/>
    </row>
    <row r="37" spans="7:43" s="341" customFormat="1" ht="11.45" customHeight="1" x14ac:dyDescent="0.2">
      <c r="G37" s="360" t="s">
        <v>141</v>
      </c>
      <c r="H37" s="361">
        <v>1392</v>
      </c>
      <c r="I37" s="361">
        <v>20880</v>
      </c>
      <c r="J37" s="362">
        <v>16704</v>
      </c>
      <c r="K37" s="363">
        <v>-32761.58203125</v>
      </c>
      <c r="L37" s="364">
        <v>2.6555242016911507E-2</v>
      </c>
      <c r="M37" s="364">
        <v>7.8040696680545807E-2</v>
      </c>
      <c r="N37" s="364">
        <v>9.0346584320068359</v>
      </c>
      <c r="O37" s="364">
        <v>3.0742619037628174</v>
      </c>
      <c r="P37" s="365">
        <f ca="1">MATCH(R37,'Utility Tables'!$A:$A,0)</f>
        <v>1361</v>
      </c>
      <c r="Q37" s="341" t="str">
        <f ca="1">OFFSET('Utility Tables'!$A$1,$Q$1*$AF37,0,1,1)</f>
        <v>Trinity</v>
      </c>
      <c r="R37" s="349" t="str">
        <f t="shared" ca="1" si="1"/>
        <v>Trinity</v>
      </c>
      <c r="S37" s="350">
        <f ca="1">IF(ISNUMBER($P37),OFFSET('Utility Tables'!$D$1,$P37+$P$1,0),"")</f>
        <v>5.0460000000000003</v>
      </c>
      <c r="T37" s="351">
        <f ca="1">IF(ISNUMBER($P37),OFFSET('Utility Tables'!$E$1,$P37+$P$1,0),"")</f>
        <v>1392</v>
      </c>
      <c r="U37" s="371">
        <f ca="1">IF(ISNUMBER($P37),OFFSET('Utility Tables'!$F$1,$P37+$P$1,0),"")</f>
        <v>20880</v>
      </c>
      <c r="V37" s="351">
        <f ca="1">IF(ISNUMBER($P37),OFFSET('Utility Tables'!$G$1,$P37+$P$1,0),"")</f>
        <v>4.0368000000000004</v>
      </c>
      <c r="W37" s="351">
        <f ca="1">IF(ISNUMBER($P37),OFFSET('Utility Tables'!$H$1,$P37+$P$1,0),"")</f>
        <v>1113.6000000000001</v>
      </c>
      <c r="X37" s="352">
        <f ca="1">IF(ISNUMBER($P37),OFFSET('Utility Tables'!$I$1,$P37+$P$1,0),"")</f>
        <v>16704</v>
      </c>
      <c r="Y37" s="353">
        <f ca="1">IF(ISNUMBER($P37),OFFSET('Utility Tables'!$K$1,$P37+$P$1,0),"")</f>
        <v>10.120260946320425</v>
      </c>
      <c r="Z37" s="354">
        <f ca="1">IF(ISNUMBER($P37),OFFSET('Utility Tables'!$L$1,$P37+$P$1,0),"")</f>
        <v>99429.69</v>
      </c>
      <c r="AA37" s="355">
        <f ca="1">IF(ISNUMBER($P37),OFFSET('Utility Tables'!$M$1,$P37+$P$1,0),"")</f>
        <v>5000</v>
      </c>
      <c r="AB37" s="356">
        <f ca="1">IF(ISNUMBER($P37),OFFSET('Utility Tables'!$N$1,$P37+$P$1,0),"")</f>
        <v>104429.69</v>
      </c>
      <c r="AC37" s="357">
        <f ca="1">IF(ISNUMBER($P37),OFFSET('Utility Tables'!$C$1,$P37+$Q$1-3,0),"")</f>
        <v>2.6555242441102408E-2</v>
      </c>
      <c r="AD37" s="358">
        <f ca="1">IF(ISNUMBER($P37),OFFSET('Utility Tables'!$C$1,$P37+$Q$1-4,0),"")</f>
        <v>7.8040697415559038E-2</v>
      </c>
      <c r="AE37" s="359">
        <f ca="1">IF(ISNUMBER($P37),OFFSET('Utility Tables'!$O$1,$P37+$P$1-6,0),"")</f>
        <v>9.0299999999999994</v>
      </c>
      <c r="AF37" s="341">
        <v>34</v>
      </c>
      <c r="AG37" s="342">
        <f t="shared" ca="1" si="0"/>
        <v>1.291966679845662E-6</v>
      </c>
      <c r="AH37" s="343">
        <f t="shared" ca="1" si="2"/>
        <v>1.1666459119006327E-5</v>
      </c>
      <c r="AI37" s="344">
        <f ca="1">X37-'Analysis Tables'!G37</f>
        <v>0</v>
      </c>
      <c r="AJ37" s="345">
        <f t="shared" ca="1" si="9"/>
        <v>-2.3535831547756945</v>
      </c>
      <c r="AK37" s="345">
        <f t="shared" ca="1" si="10"/>
        <v>-2.3020976998012377</v>
      </c>
      <c r="AL37" s="346">
        <f t="shared" ca="1" si="11"/>
        <v>17369682</v>
      </c>
      <c r="AM37" s="347"/>
      <c r="AN37" s="347">
        <f t="shared" ca="1" si="12"/>
        <v>2.3535831547756945</v>
      </c>
      <c r="AO37" s="347">
        <f t="shared" ca="1" si="13"/>
        <v>2.3020976998012377</v>
      </c>
      <c r="AP37" s="347">
        <f t="shared" ca="1" si="14"/>
        <v>-8.9662264648079866</v>
      </c>
      <c r="AQ37" s="348"/>
    </row>
    <row r="38" spans="7:43" s="341" customFormat="1" ht="11.45" customHeight="1" x14ac:dyDescent="0.2">
      <c r="G38" s="360" t="s">
        <v>118</v>
      </c>
      <c r="H38" s="361">
        <v>1755433.125</v>
      </c>
      <c r="I38" s="361">
        <v>23975764</v>
      </c>
      <c r="J38" s="362">
        <v>17386386</v>
      </c>
      <c r="K38" s="363">
        <v>999007.1875</v>
      </c>
      <c r="L38" s="364">
        <v>2.3801383972167969</v>
      </c>
      <c r="M38" s="364">
        <v>2.3801383972167969</v>
      </c>
      <c r="N38" s="364">
        <v>6.3773535192012787E-2</v>
      </c>
      <c r="O38" s="364">
        <v>6.3773535192012787E-2</v>
      </c>
      <c r="P38" s="365">
        <f ca="1">MATCH(R38,'Utility Tables'!$A:$A,0)</f>
        <v>1401</v>
      </c>
      <c r="Q38" s="341" t="str">
        <f ca="1">OFFSET('Utility Tables'!$A$1,$Q$1*$AF38,0,1,1)</f>
        <v>Truckee Donner</v>
      </c>
      <c r="R38" s="349" t="str">
        <f t="shared" ca="1" si="1"/>
        <v>Truckee Donner</v>
      </c>
      <c r="S38" s="350">
        <f ca="1">IF(ISNUMBER($P38),OFFSET('Utility Tables'!$D$1,$P38+$P$1,0),"")</f>
        <v>240.2237638222895</v>
      </c>
      <c r="T38" s="351">
        <f ca="1">IF(ISNUMBER($P38),OFFSET('Utility Tables'!$E$1,$P38+$P$1,0),"")</f>
        <v>1770068.3743970096</v>
      </c>
      <c r="U38" s="371">
        <f ca="1">IF(ISNUMBER($P38),OFFSET('Utility Tables'!$F$1,$P38+$P$1,0),"")</f>
        <v>24122116.662365101</v>
      </c>
      <c r="V38" s="351">
        <f ca="1">IF(ISNUMBER($P38),OFFSET('Utility Tables'!$G$1,$P38+$P$1,0),"")</f>
        <v>178.64567148210989</v>
      </c>
      <c r="W38" s="351">
        <f ca="1">IF(ISNUMBER($P38),OFFSET('Utility Tables'!$H$1,$P38+$P$1,0),"")</f>
        <v>1242635.4293229061</v>
      </c>
      <c r="X38" s="352">
        <f ca="1">IF(ISNUMBER($P38),OFFSET('Utility Tables'!$I$1,$P38+$P$1,0),"")</f>
        <v>17532739.542314146</v>
      </c>
      <c r="Y38" s="353">
        <f ca="1">IF(ISNUMBER($P38),OFFSET('Utility Tables'!$K$1,$P38+$P$1,0),"")</f>
        <v>9247.208349926892</v>
      </c>
      <c r="Z38" s="354">
        <f ca="1">IF(ISNUMBER($P38),OFFSET('Utility Tables'!$L$1,$P38+$P$1,0),"")</f>
        <v>451107</v>
      </c>
      <c r="AA38" s="355">
        <f ca="1">IF(ISNUMBER($P38),OFFSET('Utility Tables'!$M$1,$P38+$P$1,0),"")</f>
        <v>294232.3</v>
      </c>
      <c r="AB38" s="356">
        <f ca="1">IF(ISNUMBER($P38),OFFSET('Utility Tables'!$N$1,$P38+$P$1,0),"")</f>
        <v>745339.3</v>
      </c>
      <c r="AC38" s="357">
        <f ca="1">IF(ISNUMBER($P38),OFFSET('Utility Tables'!$C$1,$P38+$Q$1-3,0),"")</f>
        <v>2.3740627148462718</v>
      </c>
      <c r="AD38" s="358">
        <f ca="1">IF(ISNUMBER($P38),OFFSET('Utility Tables'!$C$1,$P38+$Q$1-4,0),"")</f>
        <v>2.3740627148462714</v>
      </c>
      <c r="AE38" s="359">
        <f ca="1">IF(ISNUMBER($P38),OFFSET('Utility Tables'!$O$1,$P38+$P$1-6,0),"")</f>
        <v>0.06</v>
      </c>
      <c r="AF38" s="341">
        <v>35</v>
      </c>
      <c r="AG38" s="342">
        <f t="shared" ca="1" si="0"/>
        <v>1.4416698723786849E-3</v>
      </c>
      <c r="AH38" s="343">
        <f t="shared" ca="1" si="2"/>
        <v>8.6500192342721098E-5</v>
      </c>
      <c r="AI38" s="344">
        <f ca="1">X38-'Analysis Tables'!G38</f>
        <v>0</v>
      </c>
      <c r="AJ38" s="345">
        <f t="shared" ca="1" si="9"/>
        <v>-7.6759040972875177</v>
      </c>
      <c r="AK38" s="345">
        <f t="shared" ca="1" si="10"/>
        <v>-1.2114761492894708</v>
      </c>
      <c r="AL38" s="346">
        <f t="shared" ca="1" si="11"/>
        <v>143753404.45768586</v>
      </c>
      <c r="AM38" s="347"/>
      <c r="AN38" s="347">
        <f t="shared" ca="1" si="12"/>
        <v>7.6759040972875177</v>
      </c>
      <c r="AO38" s="347">
        <f t="shared" ca="1" si="13"/>
        <v>1.2114761492894708</v>
      </c>
      <c r="AP38" s="347">
        <f t="shared" ca="1" si="14"/>
        <v>-4.2612950727343557E-2</v>
      </c>
      <c r="AQ38" s="348"/>
    </row>
    <row r="39" spans="7:43" s="341" customFormat="1" ht="11.45" customHeight="1" x14ac:dyDescent="0.2">
      <c r="G39" s="360" t="s">
        <v>142</v>
      </c>
      <c r="H39" s="361">
        <v>14822629</v>
      </c>
      <c r="I39" s="361">
        <v>163839792</v>
      </c>
      <c r="J39" s="362">
        <v>161286144</v>
      </c>
      <c r="K39" s="363">
        <v>14310351</v>
      </c>
      <c r="L39" s="364">
        <v>10.049966812133789</v>
      </c>
      <c r="M39" s="364">
        <v>3.5855388641357422</v>
      </c>
      <c r="N39" s="364">
        <v>1.7387049272656441E-2</v>
      </c>
      <c r="O39" s="364">
        <v>4.8734452575445175E-2</v>
      </c>
      <c r="P39" s="365">
        <f ca="1">MATCH(R39,'Utility Tables'!$A:$A,0)</f>
        <v>1441</v>
      </c>
      <c r="Q39" s="341" t="str">
        <f ca="1">OFFSET('Utility Tables'!$A$1,$Q$1*$AF39,0,1,1)</f>
        <v>Turlock</v>
      </c>
      <c r="R39" s="349" t="str">
        <f t="shared" ca="1" si="1"/>
        <v>Turlock</v>
      </c>
      <c r="S39" s="350">
        <f ca="1">IF(ISNUMBER($P39),OFFSET('Utility Tables'!$D$1,$P39+$P$1,0),"")</f>
        <v>71.036999999999992</v>
      </c>
      <c r="T39" s="351">
        <f ca="1">IF(ISNUMBER($P39),OFFSET('Utility Tables'!$E$1,$P39+$P$1,0),"")</f>
        <v>14915468.135968719</v>
      </c>
      <c r="U39" s="371">
        <f ca="1">IF(ISNUMBER($P39),OFFSET('Utility Tables'!$F$1,$P39+$P$1,0),"")</f>
        <v>164917908.41468716</v>
      </c>
      <c r="V39" s="351">
        <f ca="1">IF(ISNUMBER($P39),OFFSET('Utility Tables'!$G$1,$P39+$P$1,0),"")</f>
        <v>43.548739999999995</v>
      </c>
      <c r="W39" s="351">
        <f ca="1">IF(ISNUMBER($P39),OFFSET('Utility Tables'!$H$1,$P39+$P$1,0),"")</f>
        <v>14692228.399251241</v>
      </c>
      <c r="X39" s="352">
        <f ca="1">IF(ISNUMBER($P39),OFFSET('Utility Tables'!$I$1,$P39+$P$1,0),"")</f>
        <v>161896434.19801241</v>
      </c>
      <c r="Y39" s="353">
        <f ca="1">IF(ISNUMBER($P39),OFFSET('Utility Tables'!$K$1,$P39+$P$1,0),"")</f>
        <v>90031.078470129301</v>
      </c>
      <c r="Z39" s="354">
        <f ca="1">IF(ISNUMBER($P39),OFFSET('Utility Tables'!$L$1,$P39+$P$1,0),"")</f>
        <v>1682249.24</v>
      </c>
      <c r="AA39" s="355">
        <f ca="1">IF(ISNUMBER($P39),OFFSET('Utility Tables'!$M$1,$P39+$P$1,0),"")</f>
        <v>284761</v>
      </c>
      <c r="AB39" s="356">
        <f ca="1">IF(ISNUMBER($P39),OFFSET('Utility Tables'!$N$1,$P39+$P$1,0),"")</f>
        <v>1967010.24</v>
      </c>
      <c r="AC39" s="357">
        <f ca="1">IF(ISNUMBER($P39),OFFSET('Utility Tables'!$C$1,$P39+$Q$1-3,0),"")</f>
        <v>10.717059872862727</v>
      </c>
      <c r="AD39" s="358">
        <f ca="1">IF(ISNUMBER($P39),OFFSET('Utility Tables'!$C$1,$P39+$Q$1-4,0),"")</f>
        <v>3.6579300231254299</v>
      </c>
      <c r="AE39" s="359">
        <f ca="1">IF(ISNUMBER($P39),OFFSET('Utility Tables'!$O$1,$P39+$P$1-6,0),"")</f>
        <v>0.02</v>
      </c>
      <c r="AF39" s="341">
        <v>36</v>
      </c>
      <c r="AG39" s="342">
        <f t="shared" ca="1" si="0"/>
        <v>1.7045500668565704E-2</v>
      </c>
      <c r="AH39" s="343">
        <f t="shared" ca="1" si="2"/>
        <v>3.4091001337131408E-4</v>
      </c>
      <c r="AI39" s="344">
        <f ca="1">X39-'Analysis Tables'!G39</f>
        <v>0</v>
      </c>
      <c r="AJ39" s="345">
        <f t="shared" ca="1" si="9"/>
        <v>9.3209732992619578</v>
      </c>
      <c r="AK39" s="345">
        <f t="shared" ca="1" si="10"/>
        <v>2.7314835256850918</v>
      </c>
      <c r="AL39" s="346">
        <f t="shared" ca="1" si="11"/>
        <v>-160955210.69801241</v>
      </c>
      <c r="AM39" s="347"/>
      <c r="AN39" s="347">
        <f t="shared" ca="1" si="12"/>
        <v>-9.3209732992619578</v>
      </c>
      <c r="AO39" s="347">
        <f t="shared" ca="1" si="13"/>
        <v>-2.7314835256850918</v>
      </c>
      <c r="AP39" s="347">
        <f t="shared" ca="1" si="14"/>
        <v>0.10264452874660492</v>
      </c>
      <c r="AQ39" s="348"/>
    </row>
    <row r="40" spans="7:43" s="341" customFormat="1" ht="11.45" customHeight="1" x14ac:dyDescent="0.2">
      <c r="G40" s="360" t="s">
        <v>119</v>
      </c>
      <c r="H40" s="361">
        <v>106418.1015625</v>
      </c>
      <c r="I40" s="361">
        <v>1355712.75</v>
      </c>
      <c r="J40" s="362">
        <v>941223.5</v>
      </c>
      <c r="K40" s="363">
        <v>-9326.125</v>
      </c>
      <c r="L40" s="364">
        <v>1.396086573600769</v>
      </c>
      <c r="M40" s="364">
        <v>0.92644649744033813</v>
      </c>
      <c r="N40" s="364">
        <v>0.12264452874660492</v>
      </c>
      <c r="O40" s="364">
        <v>0.18481627106666565</v>
      </c>
      <c r="P40" s="365">
        <f ca="1">MATCH(R40,'Utility Tables'!$A:$A,0)</f>
        <v>1481</v>
      </c>
      <c r="Q40" s="341" t="str">
        <f ca="1">OFFSET('Utility Tables'!$A$1,$Q$1*$AF40,0,1,1)</f>
        <v>Ukiah</v>
      </c>
      <c r="R40" s="349" t="str">
        <f t="shared" ca="1" si="1"/>
        <v>Ukiah</v>
      </c>
      <c r="S40" s="350">
        <f ca="1">IF(ISNUMBER($P40),OFFSET('Utility Tables'!$D$1,$P40+$P$1,0),"")</f>
        <v>14.876565000000001</v>
      </c>
      <c r="T40" s="351">
        <f ca="1">IF(ISNUMBER($P40),OFFSET('Utility Tables'!$E$1,$P40+$P$1,0),"")</f>
        <v>106418.098</v>
      </c>
      <c r="U40" s="371">
        <f ca="1">IF(ISNUMBER($P40),OFFSET('Utility Tables'!$F$1,$P40+$P$1,0),"")</f>
        <v>1355712.81</v>
      </c>
      <c r="V40" s="351">
        <f ca="1">IF(ISNUMBER($P40),OFFSET('Utility Tables'!$G$1,$P40+$P$1,0),"")</f>
        <v>10.05818015</v>
      </c>
      <c r="W40" s="351">
        <f ca="1">IF(ISNUMBER($P40),OFFSET('Utility Tables'!$H$1,$P40+$P$1,0),"")</f>
        <v>77024.540940000006</v>
      </c>
      <c r="X40" s="352">
        <f ca="1">IF(ISNUMBER($P40),OFFSET('Utility Tables'!$I$1,$P40+$P$1,0),"")</f>
        <v>941223.49330000009</v>
      </c>
      <c r="Y40" s="353">
        <f ca="1">IF(ISNUMBER($P40),OFFSET('Utility Tables'!$K$1,$P40+$P$1,0),"")</f>
        <v>523.42790402772221</v>
      </c>
      <c r="Z40" s="354">
        <f ca="1">IF(ISNUMBER($P40),OFFSET('Utility Tables'!$L$1,$P40+$P$1,0),"")</f>
        <v>38081.94</v>
      </c>
      <c r="AA40" s="355">
        <f ca="1">IF(ISNUMBER($P40),OFFSET('Utility Tables'!$M$1,$P40+$P$1,0),"")</f>
        <v>46058.73</v>
      </c>
      <c r="AB40" s="356">
        <f ca="1">IF(ISNUMBER($P40),OFFSET('Utility Tables'!$N$1,$P40+$P$1,0),"")</f>
        <v>84140.67</v>
      </c>
      <c r="AC40" s="357">
        <f ca="1">IF(ISNUMBER($P40),OFFSET('Utility Tables'!$C$1,$P40+$Q$1-3,0),"")</f>
        <v>1.3960866015088145</v>
      </c>
      <c r="AD40" s="358">
        <f ca="1">IF(ISNUMBER($P40),OFFSET('Utility Tables'!$C$1,$P40+$Q$1-4,0),"")</f>
        <v>0.92644651679995937</v>
      </c>
      <c r="AE40" s="359">
        <f ca="1">IF(ISNUMBER($P40),OFFSET('Utility Tables'!$O$1,$P40+$P$1-6,0),"")</f>
        <v>0.12</v>
      </c>
      <c r="AF40" s="341">
        <v>37</v>
      </c>
      <c r="AG40" s="342">
        <f t="shared" ca="1" si="0"/>
        <v>8.9361656272349195E-5</v>
      </c>
      <c r="AH40" s="343">
        <f t="shared" ca="1" si="2"/>
        <v>1.0723398752681902E-5</v>
      </c>
      <c r="AI40" s="344">
        <f ca="1">X40-'Analysis Tables'!G40</f>
        <v>0</v>
      </c>
      <c r="AJ40" s="345">
        <f t="shared" ca="1" si="9"/>
        <v>-7.7389555890429431</v>
      </c>
      <c r="AK40" s="345">
        <f t="shared" ca="1" si="10"/>
        <v>-6.099466721725431</v>
      </c>
      <c r="AL40" s="346">
        <f t="shared" ca="1" si="11"/>
        <v>16884888.506700002</v>
      </c>
      <c r="AM40" s="347"/>
      <c r="AN40" s="347">
        <f t="shared" ca="1" si="12"/>
        <v>7.7389555890429431</v>
      </c>
      <c r="AO40" s="347">
        <f t="shared" ca="1" si="13"/>
        <v>6.099466721725431</v>
      </c>
      <c r="AP40" s="347">
        <f t="shared" ca="1" si="14"/>
        <v>-0.10195634968578815</v>
      </c>
      <c r="AQ40" s="348"/>
    </row>
    <row r="41" spans="7:43" s="341" customFormat="1" ht="11.45" customHeight="1" x14ac:dyDescent="0.2">
      <c r="G41" s="360" t="s">
        <v>56</v>
      </c>
      <c r="H41" s="361">
        <v>2609487.5</v>
      </c>
      <c r="I41" s="361">
        <v>22116490</v>
      </c>
      <c r="J41" s="362">
        <v>17826112</v>
      </c>
      <c r="K41" s="368">
        <v>1998932.875</v>
      </c>
      <c r="L41" s="364">
        <v>9.1350421905517578</v>
      </c>
      <c r="M41" s="364">
        <v>7.0259132385253906</v>
      </c>
      <c r="N41" s="364">
        <v>1.8043650314211845E-2</v>
      </c>
      <c r="O41" s="364">
        <v>2.3460226133465767E-2</v>
      </c>
      <c r="P41" s="365">
        <f ca="1">MATCH(R41,'Utility Tables'!$A:$A,0)</f>
        <v>1521</v>
      </c>
      <c r="Q41" s="341" t="str">
        <f ca="1">OFFSET('Utility Tables'!$A$1,$Q$1*$AF41,0,1,1)</f>
        <v>Vernon</v>
      </c>
      <c r="R41" s="349" t="str">
        <f t="shared" ref="R41" ca="1" si="15">Q41</f>
        <v>Vernon</v>
      </c>
      <c r="S41" s="350">
        <f ca="1">IF(ISNUMBER($P41),OFFSET('Utility Tables'!$D$1,$P41+$P$1,0),"")</f>
        <v>529.47900000000004</v>
      </c>
      <c r="T41" s="351">
        <f ca="1">IF(ISNUMBER($P41),OFFSET('Utility Tables'!$E$1,$P41+$P$1,0),"")</f>
        <v>6509431.5449999999</v>
      </c>
      <c r="U41" s="371">
        <f ca="1">IF(ISNUMBER($P41),OFFSET('Utility Tables'!$F$1,$P41+$P$1,0),"")</f>
        <v>22116489.360000003</v>
      </c>
      <c r="V41" s="351">
        <f ca="1">IF(ISNUMBER($P41),OFFSET('Utility Tables'!$G$1,$P41+$P$1,0),"")</f>
        <v>423.59565000000003</v>
      </c>
      <c r="W41" s="351">
        <f ca="1">IF(ISNUMBER($P41),OFFSET('Utility Tables'!$H$1,$P41+$P$1,0),"")</f>
        <v>2096451.3860000006</v>
      </c>
      <c r="X41" s="352">
        <f ca="1">IF(ISNUMBER($P41),OFFSET('Utility Tables'!$I$1,$P41+$P$1,0),"")</f>
        <v>17826111.738000005</v>
      </c>
      <c r="Y41" s="353">
        <f ca="1">IF(ISNUMBER($P41),OFFSET('Utility Tables'!$K$1,$P41+$P$1,0),"")</f>
        <v>10478.968793256156</v>
      </c>
      <c r="Z41" s="354">
        <f ca="1">IF(ISNUMBER($P41),OFFSET('Utility Tables'!$L$1,$P41+$P$1,0),"")</f>
        <v>193492.53</v>
      </c>
      <c r="AA41" s="355">
        <f ca="1">IF(ISNUMBER($P41),OFFSET('Utility Tables'!$M$1,$P41+$P$1,0),"")</f>
        <v>61641</v>
      </c>
      <c r="AB41" s="356">
        <f ca="1">IF(ISNUMBER($P41),OFFSET('Utility Tables'!$N$1,$P41+$P$1,0),"")</f>
        <v>255133.53</v>
      </c>
      <c r="AC41" s="357">
        <f ca="1">IF(ISNUMBER($P41),OFFSET('Utility Tables'!$C$1,$P41+$Q$1-3,0),"")</f>
        <v>9.1350424211595467</v>
      </c>
      <c r="AD41" s="358">
        <f ca="1">IF(ISNUMBER($P41),OFFSET('Utility Tables'!$C$1,$P41+$Q$1-4,0),"")</f>
        <v>7.0259132486523512</v>
      </c>
      <c r="AE41" s="359">
        <f ca="1">IF(ISNUMBER($P41),OFFSET('Utility Tables'!$O$1,$P41+$P$1-6,0),"")</f>
        <v>0.02</v>
      </c>
      <c r="AF41" s="341">
        <v>38</v>
      </c>
      <c r="AG41" s="342">
        <f t="shared" ca="1" si="0"/>
        <v>2.4322425795871559E-3</v>
      </c>
      <c r="AH41" s="343">
        <f t="shared" ca="1" si="2"/>
        <v>4.8644851591743117E-5</v>
      </c>
      <c r="AI41" s="344">
        <f ca="1">X41-'Analysis Tables'!G43</f>
        <v>-11973775996.246183</v>
      </c>
      <c r="AJ41" s="345">
        <f t="shared" ca="1" si="9"/>
        <v>9.1350424211595467</v>
      </c>
      <c r="AK41" s="345">
        <f t="shared" ca="1" si="10"/>
        <v>7.0259132486523512</v>
      </c>
      <c r="AL41" s="346">
        <f t="shared" ca="1" si="11"/>
        <v>-17826111.738000005</v>
      </c>
      <c r="AM41" s="347"/>
      <c r="AN41" s="347">
        <f t="shared" ca="1" si="12"/>
        <v>-9.1350424211595467</v>
      </c>
      <c r="AO41" s="347">
        <f t="shared" ca="1" si="13"/>
        <v>-7.0259132486523512</v>
      </c>
      <c r="AP41" s="347">
        <f t="shared" ca="1" si="14"/>
        <v>-0.02</v>
      </c>
      <c r="AQ41" s="348"/>
    </row>
    <row r="42" spans="7:43" s="341" customFormat="1" ht="11.45" customHeight="1" x14ac:dyDescent="0.2">
      <c r="G42" s="360" t="s">
        <v>120</v>
      </c>
      <c r="H42" s="361">
        <v>0</v>
      </c>
      <c r="I42" s="361">
        <v>0</v>
      </c>
      <c r="J42" s="362">
        <v>0</v>
      </c>
      <c r="K42" s="368">
        <v>0</v>
      </c>
      <c r="L42" s="364">
        <v>0</v>
      </c>
      <c r="M42" s="364">
        <v>0</v>
      </c>
      <c r="N42" s="364">
        <v>0</v>
      </c>
      <c r="O42" s="364">
        <v>0</v>
      </c>
      <c r="P42" s="365">
        <f ca="1">MATCH(R42,'Utility Tables'!$A:$A,0)</f>
        <v>1561</v>
      </c>
      <c r="Q42" s="341" t="str">
        <f ca="1">OFFSET('Utility Tables'!$A$1,$Q$1*$AF42,0,1,1)</f>
        <v>Victorville</v>
      </c>
      <c r="R42" s="384" t="str">
        <f t="shared" ref="R42" ca="1" si="16">Q42</f>
        <v>Victorville</v>
      </c>
      <c r="S42" s="385">
        <f ca="1">IF(ISNUMBER($P42),OFFSET('Utility Tables'!$D$1,$P42+$P$1,0),"")</f>
        <v>0</v>
      </c>
      <c r="T42" s="386">
        <f ca="1">IF(ISNUMBER($P42),OFFSET('Utility Tables'!$E$1,$P42+$P$1,0),"")</f>
        <v>0</v>
      </c>
      <c r="U42" s="387">
        <f ca="1">IF(ISNUMBER($P42),OFFSET('Utility Tables'!$F$1,$P42+$P$1,0),"")</f>
        <v>0</v>
      </c>
      <c r="V42" s="386">
        <f ca="1">IF(ISNUMBER($P42),OFFSET('Utility Tables'!$G$1,$P42+$P$1,0),"")</f>
        <v>0</v>
      </c>
      <c r="W42" s="386">
        <f ca="1">IF(ISNUMBER($P42),OFFSET('Utility Tables'!$H$1,$P42+$P$1,0),"")</f>
        <v>0</v>
      </c>
      <c r="X42" s="388">
        <f ca="1">IF(ISNUMBER($P42),OFFSET('Utility Tables'!$I$1,$P42+$P$1,0),"")</f>
        <v>0</v>
      </c>
      <c r="Y42" s="372">
        <f ca="1">IF(ISNUMBER($P42),OFFSET('Utility Tables'!$K$1,$P42+$P$1,0),"")</f>
        <v>0</v>
      </c>
      <c r="Z42" s="389">
        <f ca="1">IF(ISNUMBER($P42),OFFSET('Utility Tables'!$L$1,$P42+$P$1,0),"")</f>
        <v>0</v>
      </c>
      <c r="AA42" s="390">
        <f ca="1">IF(ISNUMBER($P42),OFFSET('Utility Tables'!$M$1,$P42+$P$1,0),"")</f>
        <v>0</v>
      </c>
      <c r="AB42" s="391">
        <f ca="1">IF(ISNUMBER($P42),OFFSET('Utility Tables'!$N$1,$P42+$P$1,0),"")</f>
        <v>0</v>
      </c>
      <c r="AC42" s="392">
        <f ca="1">IF(ISNUMBER($P42),OFFSET('Utility Tables'!$C$1,$P42+$Q$1-3,0),"")</f>
        <v>0</v>
      </c>
      <c r="AD42" s="393">
        <f ca="1">IF(ISNUMBER($P42),OFFSET('Utility Tables'!$C$1,$P42+$Q$1-4,0),"")</f>
        <v>0</v>
      </c>
      <c r="AE42" s="394">
        <f ca="1">IF(ISNUMBER($P42),OFFSET('Utility Tables'!$O$1,$P42+$P$1-6,0),"")</f>
        <v>0</v>
      </c>
      <c r="AF42" s="341">
        <v>39</v>
      </c>
      <c r="AG42" s="342">
        <f t="shared" ca="1" si="0"/>
        <v>0</v>
      </c>
      <c r="AH42" s="343">
        <f t="shared" ref="AH42" ca="1" si="17">AG42*AE42</f>
        <v>0</v>
      </c>
      <c r="AI42" s="344">
        <f ca="1">X42-'Analysis Tables'!G44</f>
        <v>0</v>
      </c>
      <c r="AJ42" s="345" t="e">
        <f ca="1">AC42-#REF!</f>
        <v>#REF!</v>
      </c>
      <c r="AK42" s="345" t="e">
        <f ca="1">AD42-#REF!</f>
        <v>#REF!</v>
      </c>
      <c r="AL42" s="346" t="e">
        <f ca="1">#REF!-X42</f>
        <v>#REF!</v>
      </c>
      <c r="AM42" s="347"/>
      <c r="AN42" s="347" t="e">
        <f ca="1">#REF!-AC42</f>
        <v>#REF!</v>
      </c>
      <c r="AO42" s="347" t="e">
        <f ca="1">#REF!-AD42</f>
        <v>#REF!</v>
      </c>
      <c r="AP42" s="347" t="e">
        <f ca="1">#REF!-AE42</f>
        <v>#REF!</v>
      </c>
      <c r="AQ42" s="348"/>
    </row>
    <row r="43" spans="7:43" x14ac:dyDescent="0.2">
      <c r="G43" s="17"/>
      <c r="H43" s="17"/>
      <c r="I43" s="17"/>
      <c r="J43" s="17"/>
      <c r="K43" s="17"/>
      <c r="L43" s="254"/>
      <c r="M43" s="254"/>
      <c r="N43" s="254"/>
      <c r="O43" s="254"/>
      <c r="P43" s="18"/>
      <c r="Q43" s="18"/>
      <c r="R43" s="323" t="s">
        <v>78</v>
      </c>
      <c r="S43" s="255">
        <f t="shared" ref="S43:AA43" ca="1" si="18">SUM(S3:S41)</f>
        <v>129412.95516169688</v>
      </c>
      <c r="T43" s="255">
        <f t="shared" ca="1" si="18"/>
        <v>940053899.16362691</v>
      </c>
      <c r="U43" s="255">
        <f t="shared" ca="1" si="18"/>
        <v>12896694723.921038</v>
      </c>
      <c r="V43" s="255">
        <f t="shared" ca="1" si="18"/>
        <v>113548.87260088553</v>
      </c>
      <c r="W43" s="255">
        <f t="shared" ca="1" si="18"/>
        <v>861941733.77058804</v>
      </c>
      <c r="X43" s="255">
        <f t="shared" ca="1" si="18"/>
        <v>11991602107.984184</v>
      </c>
      <c r="Y43" s="255">
        <f t="shared" ca="1" si="18"/>
        <v>6811314.2855942035</v>
      </c>
      <c r="Z43" s="395">
        <f t="shared" ca="1" si="18"/>
        <v>158123895.03999999</v>
      </c>
      <c r="AA43" s="395">
        <f t="shared" ca="1" si="18"/>
        <v>68262356.280000001</v>
      </c>
      <c r="AB43" s="395">
        <f ca="1">SUM(AB3:AB41)</f>
        <v>226386251.32000005</v>
      </c>
      <c r="AC43" s="321">
        <f ca="1">IF(SUM($J3:$J42)=0,0,SUMPRODUCT($J3:$J42,AC3:AC42)/SUMIF(AC3:AC42,"&gt;0 ",$J3:$J42))</f>
        <v>5.0397935573269024</v>
      </c>
      <c r="AD43" s="321">
        <f ca="1">IF(SUM($J3:$J42)=0,0,SUMPRODUCT($J3:$J42,AD3:AD42)/SUMIF(AD3:AD42,"&gt;0 ",$J3:$J42))</f>
        <v>3.5144109473929177</v>
      </c>
      <c r="AE43" s="317">
        <f ca="1">IF(SUM($J3:$J42)=0,0,SUMPRODUCT($J3:$J42,AE3:AE42)/SUMIF(AE3:AE42,"&gt;0 ",$J3:$J42))</f>
        <v>3.8977241987600865E-2</v>
      </c>
      <c r="AF43" s="18"/>
      <c r="AG43" s="18"/>
      <c r="AH43" s="256">
        <f ca="1">SUM(AH3:AH41)</f>
        <v>3.9331919150976814E-2</v>
      </c>
      <c r="AI43" s="18"/>
      <c r="AJ43" s="18"/>
      <c r="AK43" s="18"/>
      <c r="AL43" s="254"/>
      <c r="AM43" s="18"/>
      <c r="AN43" s="18"/>
      <c r="AO43" s="18"/>
      <c r="AP43" s="18"/>
    </row>
    <row r="44" spans="7:43" x14ac:dyDescent="0.2">
      <c r="I44" s="257"/>
      <c r="J44" s="257"/>
      <c r="K44" s="258" t="s">
        <v>135</v>
      </c>
      <c r="L44" s="259">
        <f ca="1">IF(SUM($X3:$X42)=0,0,SUMPRODUCT($X3:$X42,L3:L42)/SUMIF(L3:L42,"&gt;0 ",$X3:$X42))</f>
        <v>7.0934385722003794</v>
      </c>
      <c r="M44" s="259">
        <f ca="1">IF(SUM($X3:$X42)=0,0,SUMPRODUCT($X3:$X42,M3:M42)/SUMIF(M3:M42,"&gt;0 ",$X3:$X42))</f>
        <v>5.3789035854989287</v>
      </c>
      <c r="N44" s="259">
        <f ca="1">IF(SUM($X3:$X42)=0,0,SUMPRODUCT($X3:$X42,N3:N42)/SUMIF(N3:N42,"&gt;0 ",$X3:$X42))</f>
        <v>2.8409922581921321E-2</v>
      </c>
      <c r="O44" s="260">
        <f ca="1">IF(SUM($X3:$X42)=0,0,SUMPRODUCT($X3:$X42,O3:O42)/SUMIF(O3:O42,"&gt;0 ",$X3:$X42))</f>
        <v>4.5208851970769667E-2</v>
      </c>
      <c r="R44" s="402" t="s">
        <v>161</v>
      </c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4"/>
    </row>
    <row r="45" spans="7:43" hidden="1" x14ac:dyDescent="0.2">
      <c r="H45" s="261" t="s">
        <v>133</v>
      </c>
      <c r="I45" s="262"/>
      <c r="J45" s="262"/>
      <c r="K45" s="262"/>
      <c r="L45" s="262"/>
      <c r="M45" s="262"/>
      <c r="N45" s="262"/>
      <c r="O45" s="262"/>
      <c r="S45" s="261" t="s">
        <v>133</v>
      </c>
      <c r="T45" s="261"/>
      <c r="U45" s="261"/>
      <c r="V45" s="261"/>
      <c r="W45" s="261"/>
      <c r="X45" s="261"/>
      <c r="Y45" s="261"/>
      <c r="Z45" s="261"/>
      <c r="AA45" s="261"/>
      <c r="AB45" s="261"/>
      <c r="AC45" s="318"/>
      <c r="AD45" s="318"/>
      <c r="AE45" s="261"/>
    </row>
    <row r="46" spans="7:43" hidden="1" x14ac:dyDescent="0.2">
      <c r="H46" s="263" t="s">
        <v>134</v>
      </c>
      <c r="I46" s="264"/>
      <c r="J46" s="264"/>
      <c r="K46" s="264"/>
      <c r="L46" s="264"/>
      <c r="M46" s="264"/>
      <c r="N46" s="264"/>
      <c r="O46" s="264"/>
      <c r="S46" s="263" t="s">
        <v>134</v>
      </c>
      <c r="T46" s="263"/>
      <c r="U46" s="263"/>
      <c r="V46" s="263"/>
      <c r="W46" s="263"/>
      <c r="X46" s="263"/>
      <c r="Y46" s="263"/>
      <c r="Z46" s="263"/>
      <c r="AA46" s="263"/>
      <c r="AB46" s="263"/>
      <c r="AC46" s="319"/>
      <c r="AD46" s="319"/>
      <c r="AE46" s="263"/>
    </row>
    <row r="47" spans="7:43" x14ac:dyDescent="0.2">
      <c r="AB47" s="265"/>
    </row>
    <row r="49" spans="7:25" x14ac:dyDescent="0.2">
      <c r="G49" s="6" t="s">
        <v>65</v>
      </c>
    </row>
    <row r="50" spans="7:25" x14ac:dyDescent="0.2">
      <c r="G50" s="266"/>
      <c r="H50" s="267"/>
      <c r="I50" s="267"/>
      <c r="J50" s="267"/>
      <c r="K50" s="268"/>
      <c r="Y50" s="269"/>
    </row>
    <row r="51" spans="7:25" x14ac:dyDescent="0.2">
      <c r="G51" s="270"/>
      <c r="H51" s="271"/>
      <c r="I51" s="271"/>
      <c r="J51" s="271"/>
      <c r="K51" s="272"/>
    </row>
    <row r="52" spans="7:25" x14ac:dyDescent="0.2">
      <c r="G52" s="273"/>
      <c r="H52" s="274"/>
      <c r="I52" s="274"/>
      <c r="J52" s="274"/>
      <c r="K52" s="275"/>
    </row>
    <row r="53" spans="7:25" x14ac:dyDescent="0.2">
      <c r="G53" s="273"/>
      <c r="H53" s="274"/>
      <c r="I53" s="274"/>
      <c r="J53" s="274"/>
      <c r="K53" s="275"/>
    </row>
    <row r="54" spans="7:25" x14ac:dyDescent="0.2">
      <c r="G54" s="273"/>
      <c r="H54" s="274"/>
      <c r="I54" s="274"/>
      <c r="J54" s="274"/>
      <c r="K54" s="275"/>
    </row>
    <row r="55" spans="7:25" x14ac:dyDescent="0.2">
      <c r="G55" s="273"/>
      <c r="H55" s="274"/>
      <c r="I55" s="274"/>
      <c r="J55" s="274"/>
      <c r="K55" s="275"/>
    </row>
    <row r="56" spans="7:25" x14ac:dyDescent="0.2">
      <c r="G56" s="273"/>
      <c r="H56" s="274"/>
      <c r="I56" s="274"/>
      <c r="J56" s="274"/>
      <c r="K56" s="275"/>
    </row>
    <row r="57" spans="7:25" x14ac:dyDescent="0.2">
      <c r="G57" s="273"/>
      <c r="H57" s="274"/>
      <c r="I57" s="274"/>
      <c r="J57" s="274"/>
      <c r="K57" s="275"/>
    </row>
    <row r="58" spans="7:25" x14ac:dyDescent="0.2">
      <c r="G58" s="273"/>
      <c r="H58" s="274"/>
      <c r="I58" s="274"/>
      <c r="J58" s="274"/>
      <c r="K58" s="275"/>
    </row>
    <row r="59" spans="7:25" x14ac:dyDescent="0.2">
      <c r="G59" s="273"/>
      <c r="H59" s="274"/>
      <c r="I59" s="274"/>
      <c r="J59" s="274"/>
      <c r="K59" s="275"/>
    </row>
    <row r="60" spans="7:25" x14ac:dyDescent="0.2">
      <c r="G60" s="273"/>
      <c r="H60" s="274"/>
      <c r="I60" s="274"/>
      <c r="J60" s="274"/>
      <c r="K60" s="275"/>
    </row>
    <row r="61" spans="7:25" x14ac:dyDescent="0.2">
      <c r="G61" s="273"/>
      <c r="H61" s="274"/>
      <c r="I61" s="274"/>
      <c r="J61" s="274"/>
      <c r="K61" s="275"/>
    </row>
    <row r="62" spans="7:25" x14ac:dyDescent="0.2">
      <c r="G62" s="273"/>
      <c r="H62" s="274"/>
      <c r="I62" s="274"/>
      <c r="J62" s="274"/>
      <c r="K62" s="275"/>
    </row>
    <row r="63" spans="7:25" x14ac:dyDescent="0.2">
      <c r="G63" s="273"/>
      <c r="H63" s="274"/>
      <c r="I63" s="274"/>
      <c r="J63" s="274"/>
      <c r="K63" s="275"/>
    </row>
    <row r="64" spans="7:25" x14ac:dyDescent="0.2">
      <c r="G64" s="273"/>
      <c r="H64" s="274"/>
      <c r="I64" s="274"/>
      <c r="J64" s="274"/>
      <c r="K64" s="275"/>
    </row>
    <row r="65" spans="7:11" x14ac:dyDescent="0.2">
      <c r="G65" s="273"/>
      <c r="H65" s="274"/>
      <c r="I65" s="274"/>
      <c r="J65" s="274"/>
      <c r="K65" s="275"/>
    </row>
    <row r="66" spans="7:11" x14ac:dyDescent="0.2">
      <c r="G66" s="276"/>
      <c r="H66" s="277"/>
      <c r="I66" s="277"/>
      <c r="J66" s="277"/>
      <c r="K66" s="278"/>
    </row>
    <row r="68" spans="7:11" x14ac:dyDescent="0.2">
      <c r="G68" s="7" t="s">
        <v>71</v>
      </c>
      <c r="K68" s="269">
        <f>IF(SUM('Summary by Utility'!J51:J65)&gt;0,SUMPRODUCT('Summary by Utility'!J51:J65,'Summary by Utility'!K51:K65)/SUM('Summary by Utility'!J51:J65),0)</f>
        <v>0</v>
      </c>
    </row>
    <row r="82" spans="7:16" x14ac:dyDescent="0.2">
      <c r="K82" s="279"/>
      <c r="L82" s="279"/>
      <c r="M82" s="279"/>
      <c r="N82" s="279"/>
      <c r="O82" s="279"/>
    </row>
    <row r="89" spans="7:16" x14ac:dyDescent="0.2">
      <c r="G89" s="273"/>
      <c r="H89" s="274"/>
      <c r="I89" s="274"/>
      <c r="J89" s="274"/>
      <c r="K89" s="279"/>
      <c r="L89" s="279"/>
      <c r="M89" s="279"/>
      <c r="N89" s="279"/>
      <c r="O89" s="279"/>
      <c r="P89" s="280"/>
    </row>
  </sheetData>
  <dataConsolidate/>
  <mergeCells count="3">
    <mergeCell ref="Z1:AB1"/>
    <mergeCell ref="R44:AE44"/>
    <mergeCell ref="AC1:AE1"/>
  </mergeCells>
  <phoneticPr fontId="4" type="noConversion"/>
  <conditionalFormatting sqref="Q3:Q42">
    <cfRule type="expression" dxfId="16" priority="1">
      <formula>G3&lt;&gt;Q3</formula>
    </cfRule>
  </conditionalFormatting>
  <pageMargins left="0.75" right="0.75" top="1" bottom="1" header="0.5" footer="0.5"/>
  <pageSetup scale="2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P100"/>
  <sheetViews>
    <sheetView zoomScale="85" zoomScaleNormal="85" zoomScaleSheetLayoutView="100" workbookViewId="0"/>
  </sheetViews>
  <sheetFormatPr defaultColWidth="8.85546875" defaultRowHeight="14.25" x14ac:dyDescent="0.2"/>
  <cols>
    <col min="1" max="1" width="20.7109375" style="300" customWidth="1"/>
    <col min="2" max="2" width="24.7109375" style="300" customWidth="1"/>
    <col min="3" max="4" width="12.7109375" style="300" customWidth="1"/>
    <col min="5" max="5" width="15.7109375" style="300" customWidth="1"/>
    <col min="6" max="6" width="18.7109375" style="300" customWidth="1"/>
    <col min="7" max="7" width="12.7109375" style="300" customWidth="1"/>
    <col min="8" max="8" width="15.7109375" style="300" customWidth="1"/>
    <col min="9" max="9" width="18.7109375" style="300" customWidth="1"/>
    <col min="10" max="10" width="18.7109375" style="300" hidden="1" customWidth="1"/>
    <col min="11" max="11" width="12.7109375" style="300" hidden="1" customWidth="1"/>
    <col min="12" max="12" width="15.28515625" style="300" customWidth="1"/>
    <col min="13" max="15" width="15.28515625" style="303" customWidth="1"/>
    <col min="16" max="16" width="11" style="300" bestFit="1" customWidth="1"/>
    <col min="17" max="17" width="12.85546875" style="300" bestFit="1" customWidth="1"/>
    <col min="18" max="16384" width="8.85546875" style="300"/>
  </cols>
  <sheetData>
    <row r="1" spans="1:41" s="295" customFormat="1" ht="18" customHeight="1" x14ac:dyDescent="0.2">
      <c r="A1" s="306"/>
      <c r="B1" s="110" t="s">
        <v>163</v>
      </c>
      <c r="C1" s="409" t="s">
        <v>36</v>
      </c>
      <c r="D1" s="410"/>
      <c r="E1" s="410"/>
      <c r="F1" s="410"/>
      <c r="G1" s="410"/>
      <c r="H1" s="410"/>
      <c r="I1" s="410"/>
      <c r="J1" s="291"/>
      <c r="K1" s="123"/>
      <c r="L1" s="408" t="s">
        <v>0</v>
      </c>
      <c r="M1" s="408"/>
      <c r="N1" s="408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</row>
    <row r="2" spans="1:41" s="295" customFormat="1" ht="54.95" customHeight="1" x14ac:dyDescent="0.2">
      <c r="A2" s="311" t="s">
        <v>186</v>
      </c>
      <c r="B2" s="210" t="s">
        <v>165</v>
      </c>
      <c r="C2" s="290" t="s">
        <v>188</v>
      </c>
      <c r="D2" s="124" t="s">
        <v>170</v>
      </c>
      <c r="E2" s="125" t="s">
        <v>91</v>
      </c>
      <c r="F2" s="125" t="s">
        <v>92</v>
      </c>
      <c r="G2" s="125" t="s">
        <v>174</v>
      </c>
      <c r="H2" s="126" t="s">
        <v>94</v>
      </c>
      <c r="I2" s="127" t="s">
        <v>173</v>
      </c>
      <c r="J2" s="113" t="s">
        <v>96</v>
      </c>
      <c r="K2" s="113" t="s">
        <v>43</v>
      </c>
      <c r="L2" s="128" t="s">
        <v>171</v>
      </c>
      <c r="M2" s="129" t="s">
        <v>164</v>
      </c>
      <c r="N2" s="130" t="s">
        <v>185</v>
      </c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</row>
    <row r="3" spans="1:41" s="295" customFormat="1" ht="16.5" customHeight="1" x14ac:dyDescent="0.2">
      <c r="A3" s="312" t="s">
        <v>20</v>
      </c>
      <c r="B3" s="211" t="str">
        <f>'Utility Tables'!B3</f>
        <v>Res Clothes Washers</v>
      </c>
      <c r="C3" s="292">
        <f>SUMIF('Utility Tables'!$B:$B,'Summary by Category'!$B3,'Utility Tables'!C:C)</f>
        <v>7885</v>
      </c>
      <c r="D3" s="186">
        <f>SUMIF('Utility Tables'!$B:$B,'Summary by Category'!$B3,'Utility Tables'!D:D)</f>
        <v>513.24022146118728</v>
      </c>
      <c r="E3" s="186">
        <f>SUMIF('Utility Tables'!$B:$B,'Summary by Category'!$B3,'Utility Tables'!E:E)</f>
        <v>702599.5</v>
      </c>
      <c r="F3" s="186">
        <f>SUMIF('Utility Tables'!$B:$B,'Summary by Category'!$B3,'Utility Tables'!F:F)</f>
        <v>9193652</v>
      </c>
      <c r="G3" s="186">
        <f>SUMIF('Utility Tables'!$B:$B,'Summary by Category'!$B3,'Utility Tables'!G:G)</f>
        <v>426.97930616438356</v>
      </c>
      <c r="H3" s="186">
        <f>SUMIF('Utility Tables'!$B:$B,'Summary by Category'!$B3,'Utility Tables'!H:H)</f>
        <v>464627.58999999997</v>
      </c>
      <c r="I3" s="187">
        <f>SUMIF('Utility Tables'!$B:$B,'Summary by Category'!$B3,'Utility Tables'!I:I)</f>
        <v>6251591.9200000009</v>
      </c>
      <c r="J3" s="184">
        <f>SUMIF('Utility Tables'!$B:$B,'Summary by Category'!$B3,'Utility Tables'!J:J)</f>
        <v>30.228773813868624</v>
      </c>
      <c r="K3" s="114">
        <f>SUMIF('Utility Tables'!$B:$B,'Summary by Category'!$B3,'Utility Tables'!K:K)</f>
        <v>2909.702611899676</v>
      </c>
      <c r="L3" s="200">
        <f>SUMIF('Utility Tables'!$B:$B,'Summary by Category'!$B3,'Utility Tables'!L:L)</f>
        <v>221967.27999999997</v>
      </c>
      <c r="M3" s="201">
        <f>SUMIF('Utility Tables'!$B:$B,'Summary by Category'!$B3,'Utility Tables'!M:M)</f>
        <v>109473.74999999999</v>
      </c>
      <c r="N3" s="202">
        <f>SUMIF('Utility Tables'!$B:$B,'Summary by Category'!$B3,'Utility Tables'!N:N)</f>
        <v>331441.03000000003</v>
      </c>
      <c r="O3" s="383">
        <f>(H10+H20)/H30</f>
        <v>0.49105592844061163</v>
      </c>
      <c r="P3" s="120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</row>
    <row r="4" spans="1:41" s="295" customFormat="1" ht="16.5" customHeight="1" x14ac:dyDescent="0.2">
      <c r="A4" s="313" t="s">
        <v>123</v>
      </c>
      <c r="B4" s="212" t="str">
        <f>'Utility Tables'!B4</f>
        <v>Res Behavior</v>
      </c>
      <c r="C4" s="293">
        <f>SUMIF('Utility Tables'!$B:$B,'Summary by Category'!$B4,'Utility Tables'!C:C)</f>
        <v>11093</v>
      </c>
      <c r="D4" s="185">
        <f>SUMIF('Utility Tables'!$B:$B,'Summary by Category'!$B4,'Utility Tables'!D:D)</f>
        <v>0</v>
      </c>
      <c r="E4" s="185">
        <f>SUMIF('Utility Tables'!$B:$B,'Summary by Category'!$B4,'Utility Tables'!E:E)</f>
        <v>26970492.9106468</v>
      </c>
      <c r="F4" s="185">
        <f>SUMIF('Utility Tables'!$B:$B,'Summary by Category'!$B4,'Utility Tables'!F:F)</f>
        <v>56970492.910646796</v>
      </c>
      <c r="G4" s="185">
        <f>SUMIF('Utility Tables'!$B:$B,'Summary by Category'!$B4,'Utility Tables'!G:G)</f>
        <v>0</v>
      </c>
      <c r="H4" s="185">
        <f>SUMIF('Utility Tables'!$B:$B,'Summary by Category'!$B4,'Utility Tables'!H:H)</f>
        <v>24720492.9106468</v>
      </c>
      <c r="I4" s="188">
        <f>SUMIF('Utility Tables'!$B:$B,'Summary by Category'!$B4,'Utility Tables'!I:I)</f>
        <v>50220492.910646796</v>
      </c>
      <c r="J4" s="184">
        <f>SUMIF('Utility Tables'!$B:$B,'Summary by Category'!$B4,'Utility Tables'!J:J)</f>
        <v>0</v>
      </c>
      <c r="K4" s="114">
        <f>SUMIF('Utility Tables'!$B:$B,'Summary by Category'!$B4,'Utility Tables'!K:K)</f>
        <v>22755.723694922403</v>
      </c>
      <c r="L4" s="203">
        <f>SUMIF('Utility Tables'!$B:$B,'Summary by Category'!$B4,'Utility Tables'!L:L)</f>
        <v>379500</v>
      </c>
      <c r="M4" s="192">
        <f>SUMIF('Utility Tables'!$B:$B,'Summary by Category'!$B4,'Utility Tables'!M:M)</f>
        <v>1766987.16</v>
      </c>
      <c r="N4" s="204">
        <f>SUMIF('Utility Tables'!$B:$B,'Summary by Category'!$B4,'Utility Tables'!N:N)</f>
        <v>2146487.16</v>
      </c>
      <c r="O4" s="116"/>
      <c r="P4" s="120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</row>
    <row r="5" spans="1:41" s="295" customFormat="1" ht="16.5" customHeight="1" x14ac:dyDescent="0.2">
      <c r="A5" s="313" t="s">
        <v>39</v>
      </c>
      <c r="B5" s="212" t="str">
        <f>'Utility Tables'!B5</f>
        <v>Res Comprehensive</v>
      </c>
      <c r="C5" s="293">
        <f>SUMIF('Utility Tables'!$B:$B,'Summary by Category'!$B5,'Utility Tables'!C:C)</f>
        <v>39441</v>
      </c>
      <c r="D5" s="185">
        <f>SUMIF('Utility Tables'!$B:$B,'Summary by Category'!$B5,'Utility Tables'!D:D)</f>
        <v>3015.7290477000001</v>
      </c>
      <c r="E5" s="185">
        <f>SUMIF('Utility Tables'!$B:$B,'Summary by Category'!$B5,'Utility Tables'!E:E)</f>
        <v>17357637.832298137</v>
      </c>
      <c r="F5" s="185">
        <f>SUMIF('Utility Tables'!$B:$B,'Summary by Category'!$B5,'Utility Tables'!F:F)</f>
        <v>90445719.263011396</v>
      </c>
      <c r="G5" s="185">
        <f>SUMIF('Utility Tables'!$B:$B,'Summary by Category'!$B5,'Utility Tables'!G:G)</f>
        <v>3005.2356719590002</v>
      </c>
      <c r="H5" s="185">
        <f>SUMIF('Utility Tables'!$B:$B,'Summary by Category'!$B5,'Utility Tables'!H:H)</f>
        <v>17230187.578042552</v>
      </c>
      <c r="I5" s="188">
        <f>SUMIF('Utility Tables'!$B:$B,'Summary by Category'!$B5,'Utility Tables'!I:I)</f>
        <v>89135856.043454036</v>
      </c>
      <c r="J5" s="184">
        <f>SUMIF('Utility Tables'!$B:$B,'Summary by Category'!$B5,'Utility Tables'!J:J)</f>
        <v>1733.4514954012161</v>
      </c>
      <c r="K5" s="114">
        <f>SUMIF('Utility Tables'!$B:$B,'Summary by Category'!$B5,'Utility Tables'!K:K)</f>
        <v>45992.257878499186</v>
      </c>
      <c r="L5" s="203">
        <f>SUMIF('Utility Tables'!$B:$B,'Summary by Category'!$B5,'Utility Tables'!L:L)</f>
        <v>5403521.5899999999</v>
      </c>
      <c r="M5" s="192">
        <f>SUMIF('Utility Tables'!$B:$B,'Summary by Category'!$B5,'Utility Tables'!M:M)</f>
        <v>494126.05</v>
      </c>
      <c r="N5" s="204">
        <f>SUMIF('Utility Tables'!$B:$B,'Summary by Category'!$B5,'Utility Tables'!N:N)</f>
        <v>5897647.6399999997</v>
      </c>
      <c r="O5" s="116"/>
      <c r="P5" s="120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</row>
    <row r="6" spans="1:41" s="295" customFormat="1" ht="16.5" customHeight="1" x14ac:dyDescent="0.2">
      <c r="A6" s="313" t="s">
        <v>10</v>
      </c>
      <c r="B6" s="212" t="str">
        <f>'Utility Tables'!B6</f>
        <v>Res Cooling</v>
      </c>
      <c r="C6" s="293">
        <f>SUMIF('Utility Tables'!$B:$B,'Summary by Category'!$B6,'Utility Tables'!C:C)</f>
        <v>63353.568989999992</v>
      </c>
      <c r="D6" s="185">
        <f>SUMIF('Utility Tables'!$B:$B,'Summary by Category'!$B6,'Utility Tables'!D:D)</f>
        <v>12525.465042876569</v>
      </c>
      <c r="E6" s="185">
        <f>SUMIF('Utility Tables'!$B:$B,'Summary by Category'!$B6,'Utility Tables'!E:E)</f>
        <v>33221225.561082009</v>
      </c>
      <c r="F6" s="185">
        <f>SUMIF('Utility Tables'!$B:$B,'Summary by Category'!$B6,'Utility Tables'!F:F)</f>
        <v>286117078.26362205</v>
      </c>
      <c r="G6" s="185">
        <f>SUMIF('Utility Tables'!$B:$B,'Summary by Category'!$B6,'Utility Tables'!G:G)</f>
        <v>10710.778865732562</v>
      </c>
      <c r="H6" s="185">
        <f>SUMIF('Utility Tables'!$B:$B,'Summary by Category'!$B6,'Utility Tables'!H:H)</f>
        <v>28660493.698641002</v>
      </c>
      <c r="I6" s="188">
        <f>SUMIF('Utility Tables'!$B:$B,'Summary by Category'!$B6,'Utility Tables'!I:I)</f>
        <v>239230651.21766722</v>
      </c>
      <c r="J6" s="184">
        <f>SUMIF('Utility Tables'!$B:$B,'Summary by Category'!$B6,'Utility Tables'!J:J)</f>
        <v>0</v>
      </c>
      <c r="K6" s="114">
        <f>SUMIF('Utility Tables'!$B:$B,'Summary by Category'!$B6,'Utility Tables'!K:K)</f>
        <v>142898.33454585806</v>
      </c>
      <c r="L6" s="203">
        <f>SUMIF('Utility Tables'!$B:$B,'Summary by Category'!$B6,'Utility Tables'!L:L)</f>
        <v>9822969.4499999993</v>
      </c>
      <c r="M6" s="192">
        <f>SUMIF('Utility Tables'!$B:$B,'Summary by Category'!$B6,'Utility Tables'!M:M)</f>
        <v>7280613.9500000011</v>
      </c>
      <c r="N6" s="204">
        <f>SUMIF('Utility Tables'!$B:$B,'Summary by Category'!$B6,'Utility Tables'!N:N)</f>
        <v>17103583.400000002</v>
      </c>
      <c r="O6" s="116"/>
      <c r="P6" s="120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</row>
    <row r="7" spans="1:41" s="295" customFormat="1" ht="16.5" customHeight="1" x14ac:dyDescent="0.2">
      <c r="A7" s="313" t="s">
        <v>20</v>
      </c>
      <c r="B7" s="212" t="str">
        <f>'Utility Tables'!B7</f>
        <v>Res Dishwashers</v>
      </c>
      <c r="C7" s="293">
        <f>SUMIF('Utility Tables'!$B:$B,'Summary by Category'!$B7,'Utility Tables'!C:C)</f>
        <v>1383</v>
      </c>
      <c r="D7" s="185">
        <f>SUMIF('Utility Tables'!$B:$B,'Summary by Category'!$B7,'Utility Tables'!D:D)</f>
        <v>60.269999999999996</v>
      </c>
      <c r="E7" s="185">
        <f>SUMIF('Utility Tables'!$B:$B,'Summary by Category'!$B7,'Utility Tables'!E:E)</f>
        <v>41443.800000000003</v>
      </c>
      <c r="F7" s="185">
        <f>SUMIF('Utility Tables'!$B:$B,'Summary by Category'!$B7,'Utility Tables'!F:F)</f>
        <v>432059.8</v>
      </c>
      <c r="G7" s="185">
        <f>SUMIF('Utility Tables'!$B:$B,'Summary by Category'!$B7,'Utility Tables'!G:G)</f>
        <v>57.256499999999996</v>
      </c>
      <c r="H7" s="185">
        <f>SUMIF('Utility Tables'!$B:$B,'Summary by Category'!$B7,'Utility Tables'!H:H)</f>
        <v>35621.109999999986</v>
      </c>
      <c r="I7" s="188">
        <f>SUMIF('Utility Tables'!$B:$B,'Summary by Category'!$B7,'Utility Tables'!I:I)</f>
        <v>372951.80999999994</v>
      </c>
      <c r="J7" s="184">
        <f>SUMIF('Utility Tables'!$B:$B,'Summary by Category'!$B7,'Utility Tables'!J:J)</f>
        <v>0</v>
      </c>
      <c r="K7" s="114">
        <f>SUMIF('Utility Tables'!$B:$B,'Summary by Category'!$B7,'Utility Tables'!K:K)</f>
        <v>206.39485001733482</v>
      </c>
      <c r="L7" s="203">
        <f>SUMIF('Utility Tables'!$B:$B,'Summary by Category'!$B7,'Utility Tables'!L:L)</f>
        <v>64510.2</v>
      </c>
      <c r="M7" s="192">
        <f>SUMIF('Utility Tables'!$B:$B,'Summary by Category'!$B7,'Utility Tables'!M:M)</f>
        <v>6980.4400000000005</v>
      </c>
      <c r="N7" s="204">
        <f>SUMIF('Utility Tables'!$B:$B,'Summary by Category'!$B7,'Utility Tables'!N:N)</f>
        <v>71490.64</v>
      </c>
      <c r="O7" s="116"/>
      <c r="P7" s="120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</row>
    <row r="8" spans="1:41" s="295" customFormat="1" ht="16.5" customHeight="1" x14ac:dyDescent="0.2">
      <c r="A8" s="313" t="s">
        <v>23</v>
      </c>
      <c r="B8" s="212" t="str">
        <f>'Utility Tables'!B8</f>
        <v>Res Electronics</v>
      </c>
      <c r="C8" s="293">
        <f>SUMIF('Utility Tables'!$B:$B,'Summary by Category'!$B8,'Utility Tables'!C:C)</f>
        <v>345</v>
      </c>
      <c r="D8" s="185">
        <f>SUMIF('Utility Tables'!$B:$B,'Summary by Category'!$B8,'Utility Tables'!D:D)</f>
        <v>0.58700000000000008</v>
      </c>
      <c r="E8" s="185">
        <f>SUMIF('Utility Tables'!$B:$B,'Summary by Category'!$B8,'Utility Tables'!E:E)</f>
        <v>49926.585211559999</v>
      </c>
      <c r="F8" s="185">
        <f>SUMIF('Utility Tables'!$B:$B,'Summary by Category'!$B8,'Utility Tables'!F:F)</f>
        <v>239286.09648092001</v>
      </c>
      <c r="G8" s="185">
        <f>SUMIF('Utility Tables'!$B:$B,'Summary by Category'!$B8,'Utility Tables'!G:G)</f>
        <v>0.58025000000000004</v>
      </c>
      <c r="H8" s="185">
        <f>SUMIF('Utility Tables'!$B:$B,'Summary by Category'!$B8,'Utility Tables'!H:H)</f>
        <v>49439.985211560001</v>
      </c>
      <c r="I8" s="188">
        <f>SUMIF('Utility Tables'!$B:$B,'Summary by Category'!$B8,'Utility Tables'!I:I)</f>
        <v>236853.09648092001</v>
      </c>
      <c r="J8" s="184">
        <f>SUMIF('Utility Tables'!$B:$B,'Summary by Category'!$B8,'Utility Tables'!J:J)</f>
        <v>0</v>
      </c>
      <c r="K8" s="114">
        <f>SUMIF('Utility Tables'!$B:$B,'Summary by Category'!$B8,'Utility Tables'!K:K)</f>
        <v>133.64528943182006</v>
      </c>
      <c r="L8" s="203">
        <f>SUMIF('Utility Tables'!$B:$B,'Summary by Category'!$B8,'Utility Tables'!L:L)</f>
        <v>8975.08</v>
      </c>
      <c r="M8" s="192">
        <f>SUMIF('Utility Tables'!$B:$B,'Summary by Category'!$B8,'Utility Tables'!M:M)</f>
        <v>13079.86</v>
      </c>
      <c r="N8" s="204">
        <f>SUMIF('Utility Tables'!$B:$B,'Summary by Category'!$B8,'Utility Tables'!N:N)</f>
        <v>22054.940000000002</v>
      </c>
      <c r="O8" s="116"/>
      <c r="P8" s="120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</row>
    <row r="9" spans="1:41" s="295" customFormat="1" ht="16.5" customHeight="1" x14ac:dyDescent="0.2">
      <c r="A9" s="313" t="s">
        <v>10</v>
      </c>
      <c r="B9" s="212" t="str">
        <f>'Utility Tables'!B9</f>
        <v>Res Heating</v>
      </c>
      <c r="C9" s="293">
        <f>SUMIF('Utility Tables'!$B:$B,'Summary by Category'!$B9,'Utility Tables'!C:C)</f>
        <v>3</v>
      </c>
      <c r="D9" s="185">
        <f>SUMIF('Utility Tables'!$B:$B,'Summary by Category'!$B9,'Utility Tables'!D:D)</f>
        <v>10.59</v>
      </c>
      <c r="E9" s="185">
        <f>SUMIF('Utility Tables'!$B:$B,'Summary by Category'!$B9,'Utility Tables'!E:E)</f>
        <v>17895.93</v>
      </c>
      <c r="F9" s="185">
        <f>SUMIF('Utility Tables'!$B:$B,'Summary by Category'!$B9,'Utility Tables'!F:F)</f>
        <v>447398.25</v>
      </c>
      <c r="G9" s="185">
        <f>SUMIF('Utility Tables'!$B:$B,'Summary by Category'!$B9,'Utility Tables'!G:G)</f>
        <v>8.4719999999999995</v>
      </c>
      <c r="H9" s="185">
        <f>SUMIF('Utility Tables'!$B:$B,'Summary by Category'!$B9,'Utility Tables'!H:H)</f>
        <v>14316.744000000001</v>
      </c>
      <c r="I9" s="188">
        <f>SUMIF('Utility Tables'!$B:$B,'Summary by Category'!$B9,'Utility Tables'!I:I)</f>
        <v>357918.60000000003</v>
      </c>
      <c r="J9" s="184">
        <f>SUMIF('Utility Tables'!$B:$B,'Summary by Category'!$B9,'Utility Tables'!J:J)</f>
        <v>0</v>
      </c>
      <c r="K9" s="114">
        <f>SUMIF('Utility Tables'!$B:$B,'Summary by Category'!$B9,'Utility Tables'!K:K)</f>
        <v>180.09452751430899</v>
      </c>
      <c r="L9" s="203">
        <f>SUMIF('Utility Tables'!$B:$B,'Summary by Category'!$B9,'Utility Tables'!L:L)</f>
        <v>8400</v>
      </c>
      <c r="M9" s="192">
        <f>SUMIF('Utility Tables'!$B:$B,'Summary by Category'!$B9,'Utility Tables'!M:M)</f>
        <v>11329.84</v>
      </c>
      <c r="N9" s="204">
        <f>SUMIF('Utility Tables'!$B:$B,'Summary by Category'!$B9,'Utility Tables'!N:N)</f>
        <v>19729.84</v>
      </c>
      <c r="O9" s="116"/>
      <c r="P9" s="120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</row>
    <row r="10" spans="1:41" s="295" customFormat="1" ht="16.5" customHeight="1" x14ac:dyDescent="0.2">
      <c r="A10" s="313" t="s">
        <v>14</v>
      </c>
      <c r="B10" s="212" t="str">
        <f>'Utility Tables'!B10</f>
        <v>Res Lighting</v>
      </c>
      <c r="C10" s="293">
        <f>SUMIF('Utility Tables'!$B:$B,'Summary by Category'!$B10,'Utility Tables'!C:C)</f>
        <v>1165438</v>
      </c>
      <c r="D10" s="185">
        <f>SUMIF('Utility Tables'!$B:$B,'Summary by Category'!$B10,'Utility Tables'!D:D)</f>
        <v>15909.852088792182</v>
      </c>
      <c r="E10" s="185">
        <f>SUMIF('Utility Tables'!$B:$B,'Summary by Category'!$B10,'Utility Tables'!E:E)</f>
        <v>100646022.55734514</v>
      </c>
      <c r="F10" s="185">
        <f>SUMIF('Utility Tables'!$B:$B,'Summary by Category'!$B10,'Utility Tables'!F:F)</f>
        <v>1517231024.3281064</v>
      </c>
      <c r="G10" s="185">
        <f>SUMIF('Utility Tables'!$B:$B,'Summary by Category'!$B10,'Utility Tables'!G:G)</f>
        <v>14567.500655676258</v>
      </c>
      <c r="H10" s="185">
        <f>SUMIF('Utility Tables'!$B:$B,'Summary by Category'!$B10,'Utility Tables'!H:H)</f>
        <v>93575193.992347553</v>
      </c>
      <c r="I10" s="188">
        <f>SUMIF('Utility Tables'!$B:$B,'Summary by Category'!$B10,'Utility Tables'!I:I)</f>
        <v>1409656888.1913402</v>
      </c>
      <c r="J10" s="184">
        <f>SUMIF('Utility Tables'!$B:$B,'Summary by Category'!$B10,'Utility Tables'!J:J)</f>
        <v>0</v>
      </c>
      <c r="K10" s="114">
        <f>SUMIF('Utility Tables'!$B:$B,'Summary by Category'!$B10,'Utility Tables'!K:K)</f>
        <v>820440.86881518608</v>
      </c>
      <c r="L10" s="203">
        <f>SUMIF('Utility Tables'!$B:$B,'Summary by Category'!$B10,'Utility Tables'!L:L)</f>
        <v>21279841.920000002</v>
      </c>
      <c r="M10" s="192">
        <f>SUMIF('Utility Tables'!$B:$B,'Summary by Category'!$B10,'Utility Tables'!M:M)</f>
        <v>3526323.7600000002</v>
      </c>
      <c r="N10" s="204">
        <f>SUMIF('Utility Tables'!$B:$B,'Summary by Category'!$B10,'Utility Tables'!N:N)</f>
        <v>24806165.690000001</v>
      </c>
      <c r="O10" s="116"/>
      <c r="P10" s="120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</row>
    <row r="11" spans="1:41" s="295" customFormat="1" ht="16.5" customHeight="1" x14ac:dyDescent="0.2">
      <c r="A11" s="313" t="s">
        <v>29</v>
      </c>
      <c r="B11" s="212" t="str">
        <f>'Utility Tables'!B11</f>
        <v>Res Pool Pump</v>
      </c>
      <c r="C11" s="293">
        <f>SUMIF('Utility Tables'!$B:$B,'Summary by Category'!$B11,'Utility Tables'!C:C)</f>
        <v>15218</v>
      </c>
      <c r="D11" s="185">
        <f>SUMIF('Utility Tables'!$B:$B,'Summary by Category'!$B11,'Utility Tables'!D:D)</f>
        <v>3424.38</v>
      </c>
      <c r="E11" s="185">
        <f>SUMIF('Utility Tables'!$B:$B,'Summary by Category'!$B11,'Utility Tables'!E:E)</f>
        <v>14093846</v>
      </c>
      <c r="F11" s="185">
        <f>SUMIF('Utility Tables'!$B:$B,'Summary by Category'!$B11,'Utility Tables'!F:F)</f>
        <v>155362190</v>
      </c>
      <c r="G11" s="185">
        <f>SUMIF('Utility Tables'!$B:$B,'Summary by Category'!$B11,'Utility Tables'!G:G)</f>
        <v>3332.8596400000001</v>
      </c>
      <c r="H11" s="185">
        <f>SUMIF('Utility Tables'!$B:$B,'Summary by Category'!$B11,'Utility Tables'!H:H)</f>
        <v>12784841.82</v>
      </c>
      <c r="I11" s="188">
        <f>SUMIF('Utility Tables'!$B:$B,'Summary by Category'!$B11,'Utility Tables'!I:I)</f>
        <v>137368080</v>
      </c>
      <c r="J11" s="184">
        <f>SUMIF('Utility Tables'!$B:$B,'Summary by Category'!$B11,'Utility Tables'!J:J)</f>
        <v>0</v>
      </c>
      <c r="K11" s="114">
        <f>SUMIF('Utility Tables'!$B:$B,'Summary by Category'!$B11,'Utility Tables'!K:K)</f>
        <v>81550.193730305415</v>
      </c>
      <c r="L11" s="203">
        <f>SUMIF('Utility Tables'!$B:$B,'Summary by Category'!$B11,'Utility Tables'!L:L)</f>
        <v>6633774.6700000009</v>
      </c>
      <c r="M11" s="192">
        <f>SUMIF('Utility Tables'!$B:$B,'Summary by Category'!$B11,'Utility Tables'!M:M)</f>
        <v>2035857.56</v>
      </c>
      <c r="N11" s="204">
        <f>SUMIF('Utility Tables'!$B:$B,'Summary by Category'!$B11,'Utility Tables'!N:N)</f>
        <v>8669632.2300000023</v>
      </c>
      <c r="O11" s="116"/>
      <c r="P11" s="120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</row>
    <row r="12" spans="1:41" s="295" customFormat="1" ht="16.5" customHeight="1" x14ac:dyDescent="0.2">
      <c r="A12" s="313" t="s">
        <v>18</v>
      </c>
      <c r="B12" s="212" t="str">
        <f>'Utility Tables'!B12</f>
        <v>Res Refrigeration</v>
      </c>
      <c r="C12" s="293">
        <f>SUMIF('Utility Tables'!$B:$B,'Summary by Category'!$B12,'Utility Tables'!C:C)</f>
        <v>31771</v>
      </c>
      <c r="D12" s="185">
        <f>SUMIF('Utility Tables'!$B:$B,'Summary by Category'!$B12,'Utility Tables'!D:D)</f>
        <v>2798.8585902985078</v>
      </c>
      <c r="E12" s="185">
        <f>SUMIF('Utility Tables'!$B:$B,'Summary by Category'!$B12,'Utility Tables'!E:E)</f>
        <v>18219621.309412796</v>
      </c>
      <c r="F12" s="185">
        <f>SUMIF('Utility Tables'!$B:$B,'Summary by Category'!$B12,'Utility Tables'!F:F)</f>
        <v>105974157.13177919</v>
      </c>
      <c r="G12" s="185">
        <f>SUMIF('Utility Tables'!$B:$B,'Summary by Category'!$B12,'Utility Tables'!G:G)</f>
        <v>2644.7339438059703</v>
      </c>
      <c r="H12" s="185">
        <f>SUMIF('Utility Tables'!$B:$B,'Summary by Category'!$B12,'Utility Tables'!H:H)</f>
        <v>17225321.418412801</v>
      </c>
      <c r="I12" s="188">
        <f>SUMIF('Utility Tables'!$B:$B,'Summary by Category'!$B12,'Utility Tables'!I:I)</f>
        <v>98667020.517779186</v>
      </c>
      <c r="J12" s="184">
        <f>SUMIF('Utility Tables'!$B:$B,'Summary by Category'!$B12,'Utility Tables'!J:J)</f>
        <v>0</v>
      </c>
      <c r="K12" s="114">
        <f>SUMIF('Utility Tables'!$B:$B,'Summary by Category'!$B12,'Utility Tables'!K:K)</f>
        <v>59261.47550070945</v>
      </c>
      <c r="L12" s="203">
        <f>SUMIF('Utility Tables'!$B:$B,'Summary by Category'!$B12,'Utility Tables'!L:L)</f>
        <v>1535132.2800000003</v>
      </c>
      <c r="M12" s="192">
        <f>SUMIF('Utility Tables'!$B:$B,'Summary by Category'!$B12,'Utility Tables'!M:M)</f>
        <v>2308336.6700000004</v>
      </c>
      <c r="N12" s="204">
        <f>SUMIF('Utility Tables'!$B:$B,'Summary by Category'!$B12,'Utility Tables'!N:N)</f>
        <v>3843468.9500000007</v>
      </c>
      <c r="O12" s="116"/>
      <c r="P12" s="120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</row>
    <row r="13" spans="1:41" s="295" customFormat="1" ht="16.5" customHeight="1" x14ac:dyDescent="0.2">
      <c r="A13" s="313" t="s">
        <v>10</v>
      </c>
      <c r="B13" s="212" t="str">
        <f>'Utility Tables'!B13</f>
        <v>Res Shell</v>
      </c>
      <c r="C13" s="293">
        <f>SUMIF('Utility Tables'!$B:$B,'Summary by Category'!$B13,'Utility Tables'!C:C)</f>
        <v>3220075.6105499999</v>
      </c>
      <c r="D13" s="185">
        <f>SUMIF('Utility Tables'!$B:$B,'Summary by Category'!$B13,'Utility Tables'!D:D)</f>
        <v>3664.2508526906781</v>
      </c>
      <c r="E13" s="185">
        <f>SUMIF('Utility Tables'!$B:$B,'Summary by Category'!$B13,'Utility Tables'!E:E)</f>
        <v>14506474.988050001</v>
      </c>
      <c r="F13" s="185">
        <f>SUMIF('Utility Tables'!$B:$B,'Summary by Category'!$B13,'Utility Tables'!F:F)</f>
        <v>399506846.95200002</v>
      </c>
      <c r="G13" s="185">
        <f>SUMIF('Utility Tables'!$B:$B,'Summary by Category'!$B13,'Utility Tables'!G:G)</f>
        <v>3162.2878928461023</v>
      </c>
      <c r="H13" s="185">
        <f>SUMIF('Utility Tables'!$B:$B,'Summary by Category'!$B13,'Utility Tables'!H:H)</f>
        <v>13326046.656358</v>
      </c>
      <c r="I13" s="188">
        <f>SUMIF('Utility Tables'!$B:$B,'Summary by Category'!$B13,'Utility Tables'!I:I)</f>
        <v>376160642.37252998</v>
      </c>
      <c r="J13" s="184">
        <f>SUMIF('Utility Tables'!$B:$B,'Summary by Category'!$B13,'Utility Tables'!J:J)</f>
        <v>1225.9301759999998</v>
      </c>
      <c r="K13" s="114">
        <f>SUMIF('Utility Tables'!$B:$B,'Summary by Category'!$B13,'Utility Tables'!K:K)</f>
        <v>215641.7311510577</v>
      </c>
      <c r="L13" s="203">
        <f>SUMIF('Utility Tables'!$B:$B,'Summary by Category'!$B13,'Utility Tables'!L:L)</f>
        <v>4166060.0900000003</v>
      </c>
      <c r="M13" s="192">
        <f>SUMIF('Utility Tables'!$B:$B,'Summary by Category'!$B13,'Utility Tables'!M:M)</f>
        <v>1715908.7</v>
      </c>
      <c r="N13" s="204">
        <f>SUMIF('Utility Tables'!$B:$B,'Summary by Category'!$B13,'Utility Tables'!N:N)</f>
        <v>5881968.7700000014</v>
      </c>
      <c r="O13" s="116"/>
      <c r="P13" s="120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</row>
    <row r="14" spans="1:41" s="295" customFormat="1" ht="16.5" customHeight="1" x14ac:dyDescent="0.2">
      <c r="A14" s="313" t="s">
        <v>33</v>
      </c>
      <c r="B14" s="212" t="str">
        <f>'Utility Tables'!B14</f>
        <v>Res Water Heating</v>
      </c>
      <c r="C14" s="293">
        <f>SUMIF('Utility Tables'!$B:$B,'Summary by Category'!$B14,'Utility Tables'!C:C)</f>
        <v>315</v>
      </c>
      <c r="D14" s="185">
        <f>SUMIF('Utility Tables'!$B:$B,'Summary by Category'!$B14,'Utility Tables'!D:D)</f>
        <v>36.331642000000002</v>
      </c>
      <c r="E14" s="185">
        <f>SUMIF('Utility Tables'!$B:$B,'Summary by Category'!$B14,'Utility Tables'!E:E)</f>
        <v>357211.52</v>
      </c>
      <c r="F14" s="185">
        <f>SUMIF('Utility Tables'!$B:$B,'Summary by Category'!$B14,'Utility Tables'!F:F)</f>
        <v>3575316.86</v>
      </c>
      <c r="G14" s="185">
        <f>SUMIF('Utility Tables'!$B:$B,'Summary by Category'!$B14,'Utility Tables'!G:G)</f>
        <v>26.259312359999999</v>
      </c>
      <c r="H14" s="185">
        <f>SUMIF('Utility Tables'!$B:$B,'Summary by Category'!$B14,'Utility Tables'!H:H)</f>
        <v>294070.98759999999</v>
      </c>
      <c r="I14" s="188">
        <f>SUMIF('Utility Tables'!$B:$B,'Summary by Category'!$B14,'Utility Tables'!I:I)</f>
        <v>2942908.5987999998</v>
      </c>
      <c r="J14" s="184">
        <f>SUMIF('Utility Tables'!$B:$B,'Summary by Category'!$B14,'Utility Tables'!J:J)</f>
        <v>0</v>
      </c>
      <c r="K14" s="114">
        <f>SUMIF('Utility Tables'!$B:$B,'Summary by Category'!$B14,'Utility Tables'!K:K)</f>
        <v>1935.9885879644298</v>
      </c>
      <c r="L14" s="203">
        <f>SUMIF('Utility Tables'!$B:$B,'Summary by Category'!$B14,'Utility Tables'!L:L)</f>
        <v>136747.06</v>
      </c>
      <c r="M14" s="192">
        <f>SUMIF('Utility Tables'!$B:$B,'Summary by Category'!$B14,'Utility Tables'!M:M)</f>
        <v>108777.96</v>
      </c>
      <c r="N14" s="204">
        <f>SUMIF('Utility Tables'!$B:$B,'Summary by Category'!$B14,'Utility Tables'!N:N)</f>
        <v>245525.02000000002</v>
      </c>
      <c r="O14" s="380"/>
      <c r="P14" s="120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</row>
    <row r="15" spans="1:41" s="295" customFormat="1" ht="16.5" customHeight="1" x14ac:dyDescent="0.2">
      <c r="A15" s="313" t="s">
        <v>123</v>
      </c>
      <c r="B15" s="212" t="str">
        <f>'Utility Tables'!B15</f>
        <v>Non-Res Behavior</v>
      </c>
      <c r="C15" s="293">
        <f>SUMIF('Utility Tables'!$B:$B,'Summary by Category'!$B15,'Utility Tables'!C:C)</f>
        <v>0</v>
      </c>
      <c r="D15" s="185">
        <f>SUMIF('Utility Tables'!$B:$B,'Summary by Category'!$B15,'Utility Tables'!D:D)</f>
        <v>0</v>
      </c>
      <c r="E15" s="185">
        <f>SUMIF('Utility Tables'!$B:$B,'Summary by Category'!$B15,'Utility Tables'!E:E)</f>
        <v>0</v>
      </c>
      <c r="F15" s="185">
        <f>SUMIF('Utility Tables'!$B:$B,'Summary by Category'!$B15,'Utility Tables'!F:F)</f>
        <v>0</v>
      </c>
      <c r="G15" s="185">
        <f>SUMIF('Utility Tables'!$B:$B,'Summary by Category'!$B15,'Utility Tables'!G:G)</f>
        <v>0</v>
      </c>
      <c r="H15" s="185">
        <f>SUMIF('Utility Tables'!$B:$B,'Summary by Category'!$B15,'Utility Tables'!H:H)</f>
        <v>0</v>
      </c>
      <c r="I15" s="188">
        <f>SUMIF('Utility Tables'!$B:$B,'Summary by Category'!$B15,'Utility Tables'!I:I)</f>
        <v>0</v>
      </c>
      <c r="J15" s="184">
        <f>SUMIF('Utility Tables'!$B:$B,'Summary by Category'!$B15,'Utility Tables'!J:J)</f>
        <v>0</v>
      </c>
      <c r="K15" s="114">
        <f>SUMIF('Utility Tables'!$B:$B,'Summary by Category'!$B15,'Utility Tables'!K:K)</f>
        <v>0</v>
      </c>
      <c r="L15" s="203">
        <f>SUMIF('Utility Tables'!$B:$B,'Summary by Category'!$B15,'Utility Tables'!L:L)</f>
        <v>0</v>
      </c>
      <c r="M15" s="192">
        <f>SUMIF('Utility Tables'!$B:$B,'Summary by Category'!$B15,'Utility Tables'!M:M)</f>
        <v>0</v>
      </c>
      <c r="N15" s="204">
        <f>SUMIF('Utility Tables'!$B:$B,'Summary by Category'!$B15,'Utility Tables'!N:N)</f>
        <v>0</v>
      </c>
      <c r="O15" s="116"/>
      <c r="P15" s="120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</row>
    <row r="16" spans="1:41" s="295" customFormat="1" ht="16.5" customHeight="1" x14ac:dyDescent="0.2">
      <c r="A16" s="313" t="s">
        <v>39</v>
      </c>
      <c r="B16" s="212" t="str">
        <f>'Utility Tables'!B16</f>
        <v>Non-Res Comprehensive</v>
      </c>
      <c r="C16" s="293">
        <f>SUMIF('Utility Tables'!$B:$B,'Summary by Category'!$B16,'Utility Tables'!C:C)</f>
        <v>5878</v>
      </c>
      <c r="D16" s="185">
        <f>SUMIF('Utility Tables'!$B:$B,'Summary by Category'!$B16,'Utility Tables'!D:D)</f>
        <v>12509.855800000001</v>
      </c>
      <c r="E16" s="185">
        <f>SUMIF('Utility Tables'!$B:$B,'Summary by Category'!$B16,'Utility Tables'!E:E)</f>
        <v>95483758.130410001</v>
      </c>
      <c r="F16" s="185">
        <f>SUMIF('Utility Tables'!$B:$B,'Summary by Category'!$B16,'Utility Tables'!F:F)</f>
        <v>1336868500.9144602</v>
      </c>
      <c r="G16" s="185">
        <f>SUMIF('Utility Tables'!$B:$B,'Summary by Category'!$B16,'Utility Tables'!G:G)</f>
        <v>12119.056860000001</v>
      </c>
      <c r="H16" s="185">
        <f>SUMIF('Utility Tables'!$B:$B,'Summary by Category'!$B16,'Utility Tables'!H:H)</f>
        <v>90652014.584409997</v>
      </c>
      <c r="I16" s="188">
        <f>SUMIF('Utility Tables'!$B:$B,'Summary by Category'!$B16,'Utility Tables'!I:I)</f>
        <v>1269956582.12446</v>
      </c>
      <c r="J16" s="184">
        <f>SUMIF('Utility Tables'!$B:$B,'Summary by Category'!$B16,'Utility Tables'!J:J)</f>
        <v>46493.7</v>
      </c>
      <c r="K16" s="114">
        <f>SUMIF('Utility Tables'!$B:$B,'Summary by Category'!$B16,'Utility Tables'!K:K)</f>
        <v>789115.26661109366</v>
      </c>
      <c r="L16" s="203">
        <f>SUMIF('Utility Tables'!$B:$B,'Summary by Category'!$B16,'Utility Tables'!L:L)</f>
        <v>17723016.75</v>
      </c>
      <c r="M16" s="192">
        <f>SUMIF('Utility Tables'!$B:$B,'Summary by Category'!$B16,'Utility Tables'!M:M)</f>
        <v>9583358.870000001</v>
      </c>
      <c r="N16" s="204">
        <f>SUMIF('Utility Tables'!$B:$B,'Summary by Category'!$B16,'Utility Tables'!N:N)</f>
        <v>27306375.619999997</v>
      </c>
      <c r="O16" s="116"/>
      <c r="P16" s="120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</row>
    <row r="17" spans="1:41" s="295" customFormat="1" ht="16.5" customHeight="1" x14ac:dyDescent="0.2">
      <c r="A17" s="313" t="s">
        <v>8</v>
      </c>
      <c r="B17" s="212" t="str">
        <f>'Utility Tables'!B17</f>
        <v>Non-Res Cooking</v>
      </c>
      <c r="C17" s="293">
        <f>SUMIF('Utility Tables'!$B:$B,'Summary by Category'!$B17,'Utility Tables'!C:C)</f>
        <v>16</v>
      </c>
      <c r="D17" s="185">
        <f>SUMIF('Utility Tables'!$B:$B,'Summary by Category'!$B17,'Utility Tables'!D:D)</f>
        <v>24.665599999999998</v>
      </c>
      <c r="E17" s="185">
        <f>SUMIF('Utility Tables'!$B:$B,'Summary by Category'!$B17,'Utility Tables'!E:E)</f>
        <v>121795</v>
      </c>
      <c r="F17" s="185">
        <f>SUMIF('Utility Tables'!$B:$B,'Summary by Category'!$B17,'Utility Tables'!F:F)</f>
        <v>1449020</v>
      </c>
      <c r="G17" s="185">
        <f>SUMIF('Utility Tables'!$B:$B,'Summary by Category'!$B17,'Utility Tables'!G:G)</f>
        <v>24.249599999999997</v>
      </c>
      <c r="H17" s="185">
        <f>SUMIF('Utility Tables'!$B:$B,'Summary by Category'!$B17,'Utility Tables'!H:H)</f>
        <v>119780.6</v>
      </c>
      <c r="I17" s="188">
        <f>SUMIF('Utility Tables'!$B:$B,'Summary by Category'!$B17,'Utility Tables'!I:I)</f>
        <v>1424847.2</v>
      </c>
      <c r="J17" s="184">
        <f>SUMIF('Utility Tables'!$B:$B,'Summary by Category'!$B17,'Utility Tables'!J:J)</f>
        <v>0</v>
      </c>
      <c r="K17" s="114">
        <f>SUMIF('Utility Tables'!$B:$B,'Summary by Category'!$B17,'Utility Tables'!K:K)</f>
        <v>793.74079390870372</v>
      </c>
      <c r="L17" s="203">
        <f>SUMIF('Utility Tables'!$B:$B,'Summary by Category'!$B17,'Utility Tables'!L:L)</f>
        <v>12050</v>
      </c>
      <c r="M17" s="192">
        <f>SUMIF('Utility Tables'!$B:$B,'Summary by Category'!$B17,'Utility Tables'!M:M)</f>
        <v>52181.33</v>
      </c>
      <c r="N17" s="204">
        <f>SUMIF('Utility Tables'!$B:$B,'Summary by Category'!$B17,'Utility Tables'!N:N)</f>
        <v>64231.33</v>
      </c>
      <c r="O17" s="116"/>
      <c r="P17" s="120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</row>
    <row r="18" spans="1:41" s="295" customFormat="1" ht="16.5" customHeight="1" x14ac:dyDescent="0.2">
      <c r="A18" s="313" t="s">
        <v>10</v>
      </c>
      <c r="B18" s="212" t="str">
        <f>'Utility Tables'!B18</f>
        <v>Non-Res Cooling</v>
      </c>
      <c r="C18" s="293">
        <f>SUMIF('Utility Tables'!$B:$B,'Summary by Category'!$B18,'Utility Tables'!C:C)</f>
        <v>6131.2646000000004</v>
      </c>
      <c r="D18" s="185">
        <f>SUMIF('Utility Tables'!$B:$B,'Summary by Category'!$B18,'Utility Tables'!D:D)</f>
        <v>8100.1978917999995</v>
      </c>
      <c r="E18" s="185">
        <f>SUMIF('Utility Tables'!$B:$B,'Summary by Category'!$B18,'Utility Tables'!E:E)</f>
        <v>22528405.338199999</v>
      </c>
      <c r="F18" s="185">
        <f>SUMIF('Utility Tables'!$B:$B,'Summary by Category'!$B18,'Utility Tables'!F:F)</f>
        <v>354170292.84304112</v>
      </c>
      <c r="G18" s="185">
        <f>SUMIF('Utility Tables'!$B:$B,'Summary by Category'!$B18,'Utility Tables'!G:G)</f>
        <v>7942.6086220299994</v>
      </c>
      <c r="H18" s="185">
        <f>SUMIF('Utility Tables'!$B:$B,'Summary by Category'!$B18,'Utility Tables'!H:H)</f>
        <v>21934269.849300005</v>
      </c>
      <c r="I18" s="188">
        <f>SUMIF('Utility Tables'!$B:$B,'Summary by Category'!$B18,'Utility Tables'!I:I)</f>
        <v>346815139.99661493</v>
      </c>
      <c r="J18" s="184">
        <f>SUMIF('Utility Tables'!$B:$B,'Summary by Category'!$B18,'Utility Tables'!J:J)</f>
        <v>0</v>
      </c>
      <c r="K18" s="114">
        <f>SUMIF('Utility Tables'!$B:$B,'Summary by Category'!$B18,'Utility Tables'!K:K)</f>
        <v>216127.99922877856</v>
      </c>
      <c r="L18" s="203">
        <f>SUMIF('Utility Tables'!$B:$B,'Summary by Category'!$B18,'Utility Tables'!L:L)</f>
        <v>6932767.4800000004</v>
      </c>
      <c r="M18" s="192">
        <f>SUMIF('Utility Tables'!$B:$B,'Summary by Category'!$B18,'Utility Tables'!M:M)</f>
        <v>1666549.5300000003</v>
      </c>
      <c r="N18" s="204">
        <f>SUMIF('Utility Tables'!$B:$B,'Summary by Category'!$B18,'Utility Tables'!N:N)</f>
        <v>8599317.0199999977</v>
      </c>
      <c r="O18" s="116"/>
      <c r="P18" s="120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</row>
    <row r="19" spans="1:41" s="295" customFormat="1" ht="16.5" customHeight="1" x14ac:dyDescent="0.2">
      <c r="A19" s="313" t="s">
        <v>10</v>
      </c>
      <c r="B19" s="212" t="str">
        <f>'Utility Tables'!B19</f>
        <v>Non-Res Heating</v>
      </c>
      <c r="C19" s="293">
        <f>SUMIF('Utility Tables'!$B:$B,'Summary by Category'!$B19,'Utility Tables'!C:C)</f>
        <v>2</v>
      </c>
      <c r="D19" s="185">
        <f>SUMIF('Utility Tables'!$B:$B,'Summary by Category'!$B19,'Utility Tables'!D:D)</f>
        <v>8.81</v>
      </c>
      <c r="E19" s="185">
        <f>SUMIF('Utility Tables'!$B:$B,'Summary by Category'!$B19,'Utility Tables'!E:E)</f>
        <v>17607.73</v>
      </c>
      <c r="F19" s="185">
        <f>SUMIF('Utility Tables'!$B:$B,'Summary by Category'!$B19,'Utility Tables'!F:F)</f>
        <v>204491.95</v>
      </c>
      <c r="G19" s="185">
        <f>SUMIF('Utility Tables'!$B:$B,'Summary by Category'!$B19,'Utility Tables'!G:G)</f>
        <v>7.6460000000000008</v>
      </c>
      <c r="H19" s="185">
        <f>SUMIF('Utility Tables'!$B:$B,'Summary by Category'!$B19,'Utility Tables'!H:H)</f>
        <v>16527.038</v>
      </c>
      <c r="I19" s="188">
        <f>SUMIF('Utility Tables'!$B:$B,'Summary by Category'!$B19,'Utility Tables'!I:I)</f>
        <v>188281.57</v>
      </c>
      <c r="J19" s="184">
        <f>SUMIF('Utility Tables'!$B:$B,'Summary by Category'!$B19,'Utility Tables'!J:J)</f>
        <v>0</v>
      </c>
      <c r="K19" s="114">
        <f>SUMIF('Utility Tables'!$B:$B,'Summary by Category'!$B19,'Utility Tables'!K:K)</f>
        <v>113.11843443423545</v>
      </c>
      <c r="L19" s="203">
        <f>SUMIF('Utility Tables'!$B:$B,'Summary by Category'!$B19,'Utility Tables'!L:L)</f>
        <v>3575</v>
      </c>
      <c r="M19" s="192">
        <f>SUMIF('Utility Tables'!$B:$B,'Summary by Category'!$B19,'Utility Tables'!M:M)</f>
        <v>1233.75</v>
      </c>
      <c r="N19" s="204">
        <f>SUMIF('Utility Tables'!$B:$B,'Summary by Category'!$B19,'Utility Tables'!N:N)</f>
        <v>4808.75</v>
      </c>
      <c r="O19" s="116"/>
      <c r="P19" s="120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</row>
    <row r="20" spans="1:41" s="295" customFormat="1" ht="16.5" customHeight="1" x14ac:dyDescent="0.2">
      <c r="A20" s="313" t="s">
        <v>14</v>
      </c>
      <c r="B20" s="212" t="str">
        <f>'Utility Tables'!B20</f>
        <v>Non-Res Lighting</v>
      </c>
      <c r="C20" s="293">
        <f>SUMIF('Utility Tables'!$B:$B,'Summary by Category'!$B20,'Utility Tables'!C:C)</f>
        <v>421141.74</v>
      </c>
      <c r="D20" s="185">
        <f>SUMIF('Utility Tables'!$B:$B,'Summary by Category'!$B20,'Utility Tables'!D:D)</f>
        <v>27252.263954948005</v>
      </c>
      <c r="E20" s="185">
        <f>SUMIF('Utility Tables'!$B:$B,'Summary by Category'!$B20,'Utility Tables'!E:E)</f>
        <v>215339622.41077271</v>
      </c>
      <c r="F20" s="185">
        <f>SUMIF('Utility Tables'!$B:$B,'Summary by Category'!$B20,'Utility Tables'!F:F)</f>
        <v>2824199619.1983585</v>
      </c>
      <c r="G20" s="185">
        <f>SUMIF('Utility Tables'!$B:$B,'Summary by Category'!$B20,'Utility Tables'!G:G)</f>
        <v>25528.3701539584</v>
      </c>
      <c r="H20" s="185">
        <f>SUMIF('Utility Tables'!$B:$B,'Summary by Category'!$B20,'Utility Tables'!H:H)</f>
        <v>207644021.25571814</v>
      </c>
      <c r="I20" s="188">
        <f>SUMIF('Utility Tables'!$B:$B,'Summary by Category'!$B20,'Utility Tables'!I:I)</f>
        <v>2731763988.7166867</v>
      </c>
      <c r="J20" s="184">
        <f>SUMIF('Utility Tables'!$B:$B,'Summary by Category'!$B20,'Utility Tables'!J:J)</f>
        <v>0</v>
      </c>
      <c r="K20" s="114">
        <f>SUMIF('Utility Tables'!$B:$B,'Summary by Category'!$B20,'Utility Tables'!K:K)</f>
        <v>1524773.9950441385</v>
      </c>
      <c r="L20" s="203">
        <f>SUMIF('Utility Tables'!$B:$B,'Summary by Category'!$B20,'Utility Tables'!L:L)</f>
        <v>70284020.840000018</v>
      </c>
      <c r="M20" s="192">
        <f>SUMIF('Utility Tables'!$B:$B,'Summary by Category'!$B20,'Utility Tables'!M:M)</f>
        <v>14298353.32</v>
      </c>
      <c r="N20" s="204">
        <f>SUMIF('Utility Tables'!$B:$B,'Summary by Category'!$B20,'Utility Tables'!N:N)</f>
        <v>84582374.180000022</v>
      </c>
      <c r="O20" s="116"/>
      <c r="P20" s="120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</row>
    <row r="21" spans="1:41" s="295" customFormat="1" ht="16.5" customHeight="1" x14ac:dyDescent="0.2">
      <c r="A21" s="313" t="s">
        <v>8</v>
      </c>
      <c r="B21" s="212" t="str">
        <f>'Utility Tables'!B21</f>
        <v>Non-Res Motors</v>
      </c>
      <c r="C21" s="293">
        <f>SUMIF('Utility Tables'!$B:$B,'Summary by Category'!$B21,'Utility Tables'!C:C)</f>
        <v>12</v>
      </c>
      <c r="D21" s="185">
        <f>SUMIF('Utility Tables'!$B:$B,'Summary by Category'!$B21,'Utility Tables'!D:D)</f>
        <v>259.59809999999999</v>
      </c>
      <c r="E21" s="185">
        <f>SUMIF('Utility Tables'!$B:$B,'Summary by Category'!$B21,'Utility Tables'!E:E)</f>
        <v>1731239.8007433154</v>
      </c>
      <c r="F21" s="185">
        <f>SUMIF('Utility Tables'!$B:$B,'Summary by Category'!$B21,'Utility Tables'!F:F)</f>
        <v>25134449.202973261</v>
      </c>
      <c r="G21" s="185">
        <f>SUMIF('Utility Tables'!$B:$B,'Summary by Category'!$B21,'Utility Tables'!G:G)</f>
        <v>258.99552900000003</v>
      </c>
      <c r="H21" s="185">
        <f>SUMIF('Utility Tables'!$B:$B,'Summary by Category'!$B21,'Utility Tables'!H:H)</f>
        <v>1706020.0069033154</v>
      </c>
      <c r="I21" s="188">
        <f>SUMIF('Utility Tables'!$B:$B,'Summary by Category'!$B21,'Utility Tables'!I:I)</f>
        <v>24815067.514573261</v>
      </c>
      <c r="J21" s="184">
        <f>SUMIF('Utility Tables'!$B:$B,'Summary by Category'!$B21,'Utility Tables'!J:J)</f>
        <v>0</v>
      </c>
      <c r="K21" s="114">
        <f>SUMIF('Utility Tables'!$B:$B,'Summary by Category'!$B21,'Utility Tables'!K:K)</f>
        <v>7103.1604479183516</v>
      </c>
      <c r="L21" s="203">
        <f>SUMIF('Utility Tables'!$B:$B,'Summary by Category'!$B21,'Utility Tables'!L:L)</f>
        <v>405256.76</v>
      </c>
      <c r="M21" s="192">
        <f>SUMIF('Utility Tables'!$B:$B,'Summary by Category'!$B21,'Utility Tables'!M:M)</f>
        <v>167575.01</v>
      </c>
      <c r="N21" s="204">
        <f>SUMIF('Utility Tables'!$B:$B,'Summary by Category'!$B21,'Utility Tables'!N:N)</f>
        <v>572831.77000000014</v>
      </c>
      <c r="O21" s="116"/>
      <c r="P21" s="120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</row>
    <row r="22" spans="1:41" s="295" customFormat="1" ht="16.5" customHeight="1" x14ac:dyDescent="0.2">
      <c r="A22" s="313" t="s">
        <v>8</v>
      </c>
      <c r="B22" s="212" t="str">
        <f>'Utility Tables'!B22</f>
        <v>Non-Res Process</v>
      </c>
      <c r="C22" s="293">
        <f>SUMIF('Utility Tables'!$B:$B,'Summary by Category'!$B22,'Utility Tables'!C:C)</f>
        <v>474</v>
      </c>
      <c r="D22" s="185">
        <f>SUMIF('Utility Tables'!$B:$B,'Summary by Category'!$B22,'Utility Tables'!D:D)</f>
        <v>1434.1970000000001</v>
      </c>
      <c r="E22" s="185">
        <f>SUMIF('Utility Tables'!$B:$B,'Summary by Category'!$B22,'Utility Tables'!E:E)</f>
        <v>9734248.4699999988</v>
      </c>
      <c r="F22" s="185">
        <f>SUMIF('Utility Tables'!$B:$B,'Summary by Category'!$B22,'Utility Tables'!F:F)</f>
        <v>160265484.41</v>
      </c>
      <c r="G22" s="185">
        <f>SUMIF('Utility Tables'!$B:$B,'Summary by Category'!$B22,'Utility Tables'!G:G)</f>
        <v>1230.6440499999999</v>
      </c>
      <c r="H22" s="185">
        <f>SUMIF('Utility Tables'!$B:$B,'Summary by Category'!$B22,'Utility Tables'!H:H)</f>
        <v>8106510.0199999996</v>
      </c>
      <c r="I22" s="188">
        <f>SUMIF('Utility Tables'!$B:$B,'Summary by Category'!$B22,'Utility Tables'!I:I)</f>
        <v>132816221.41</v>
      </c>
      <c r="J22" s="184">
        <f>SUMIF('Utility Tables'!$B:$B,'Summary by Category'!$B22,'Utility Tables'!J:J)</f>
        <v>0</v>
      </c>
      <c r="K22" s="114">
        <f>SUMIF('Utility Tables'!$B:$B,'Summary by Category'!$B22,'Utility Tables'!K:K)</f>
        <v>70702.106349320879</v>
      </c>
      <c r="L22" s="203">
        <f>SUMIF('Utility Tables'!$B:$B,'Summary by Category'!$B22,'Utility Tables'!L:L)</f>
        <v>542455.51</v>
      </c>
      <c r="M22" s="192">
        <f>SUMIF('Utility Tables'!$B:$B,'Summary by Category'!$B22,'Utility Tables'!M:M)</f>
        <v>773383.55999999994</v>
      </c>
      <c r="N22" s="204">
        <f>SUMIF('Utility Tables'!$B:$B,'Summary by Category'!$B22,'Utility Tables'!N:N)</f>
        <v>1315839.0699999998</v>
      </c>
      <c r="O22" s="116"/>
      <c r="P22" s="120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</row>
    <row r="23" spans="1:41" s="295" customFormat="1" ht="16.5" customHeight="1" x14ac:dyDescent="0.2">
      <c r="A23" s="313" t="s">
        <v>8</v>
      </c>
      <c r="B23" s="212" t="str">
        <f>'Utility Tables'!B23</f>
        <v>Non-Res Pumps</v>
      </c>
      <c r="C23" s="293">
        <f>SUMIF('Utility Tables'!$B:$B,'Summary by Category'!$B23,'Utility Tables'!C:C)</f>
        <v>10</v>
      </c>
      <c r="D23" s="185">
        <f>SUMIF('Utility Tables'!$B:$B,'Summary by Category'!$B23,'Utility Tables'!D:D)</f>
        <v>75.539999999999992</v>
      </c>
      <c r="E23" s="185">
        <f>SUMIF('Utility Tables'!$B:$B,'Summary by Category'!$B23,'Utility Tables'!E:E)</f>
        <v>50657204.200000003</v>
      </c>
      <c r="F23" s="185">
        <f>SUMIF('Utility Tables'!$B:$B,'Summary by Category'!$B23,'Utility Tables'!F:F)</f>
        <v>731048425</v>
      </c>
      <c r="G23" s="185">
        <f>SUMIF('Utility Tables'!$B:$B,'Summary by Category'!$B23,'Utility Tables'!G:G)</f>
        <v>72.507999999999996</v>
      </c>
      <c r="H23" s="185">
        <f>SUMIF('Utility Tables'!$B:$B,'Summary by Category'!$B23,'Utility Tables'!H:H)</f>
        <v>50583605.69600001</v>
      </c>
      <c r="I23" s="188">
        <f>SUMIF('Utility Tables'!$B:$B,'Summary by Category'!$B23,'Utility Tables'!I:I)</f>
        <v>729846894.93999994</v>
      </c>
      <c r="J23" s="184">
        <f>SUMIF('Utility Tables'!$B:$B,'Summary by Category'!$B23,'Utility Tables'!J:J)</f>
        <v>0</v>
      </c>
      <c r="K23" s="114">
        <f>SUMIF('Utility Tables'!$B:$B,'Summary by Category'!$B23,'Utility Tables'!K:K)</f>
        <v>447521.48125999974</v>
      </c>
      <c r="L23" s="203">
        <f>SUMIF('Utility Tables'!$B:$B,'Summary by Category'!$B23,'Utility Tables'!L:L)</f>
        <v>24348.41</v>
      </c>
      <c r="M23" s="192">
        <f>SUMIF('Utility Tables'!$B:$B,'Summary by Category'!$B23,'Utility Tables'!M:M)</f>
        <v>861973.47</v>
      </c>
      <c r="N23" s="204">
        <f>SUMIF('Utility Tables'!$B:$B,'Summary by Category'!$B23,'Utility Tables'!N:N)</f>
        <v>886321.88</v>
      </c>
      <c r="O23" s="116"/>
      <c r="P23" s="120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</row>
    <row r="24" spans="1:41" s="295" customFormat="1" ht="16.5" customHeight="1" x14ac:dyDescent="0.2">
      <c r="A24" s="313" t="s">
        <v>18</v>
      </c>
      <c r="B24" s="212" t="str">
        <f>'Utility Tables'!B24</f>
        <v>Non-Res Refrigeration</v>
      </c>
      <c r="C24" s="293">
        <f>SUMIF('Utility Tables'!$B:$B,'Summary by Category'!$B24,'Utility Tables'!C:C)</f>
        <v>9059</v>
      </c>
      <c r="D24" s="185">
        <f>SUMIF('Utility Tables'!$B:$B,'Summary by Category'!$B24,'Utility Tables'!D:D)</f>
        <v>10356.706176648402</v>
      </c>
      <c r="E24" s="185">
        <f>SUMIF('Utility Tables'!$B:$B,'Summary by Category'!$B24,'Utility Tables'!E:E)</f>
        <v>6343392.5100056753</v>
      </c>
      <c r="F24" s="185">
        <f>SUMIF('Utility Tables'!$B:$B,'Summary by Category'!$B24,'Utility Tables'!F:F)</f>
        <v>74673241.988085121</v>
      </c>
      <c r="G24" s="185">
        <f>SUMIF('Utility Tables'!$B:$B,'Summary by Category'!$B24,'Utility Tables'!G:G)</f>
        <v>10150.950288005399</v>
      </c>
      <c r="H24" s="185">
        <f>SUMIF('Utility Tables'!$B:$B,'Summary by Category'!$B24,'Utility Tables'!H:H)</f>
        <v>4445753.3514156044</v>
      </c>
      <c r="I24" s="188">
        <f>SUMIF('Utility Tables'!$B:$B,'Summary by Category'!$B24,'Utility Tables'!I:I)</f>
        <v>52793025.728426881</v>
      </c>
      <c r="J24" s="184">
        <f>SUMIF('Utility Tables'!$B:$B,'Summary by Category'!$B24,'Utility Tables'!J:J)</f>
        <v>0</v>
      </c>
      <c r="K24" s="114">
        <f>SUMIF('Utility Tables'!$B:$B,'Summary by Category'!$B24,'Utility Tables'!K:K)</f>
        <v>28994.536970694204</v>
      </c>
      <c r="L24" s="203">
        <f>SUMIF('Utility Tables'!$B:$B,'Summary by Category'!$B24,'Utility Tables'!L:L)</f>
        <v>958383.14999999991</v>
      </c>
      <c r="M24" s="192">
        <f>SUMIF('Utility Tables'!$B:$B,'Summary by Category'!$B24,'Utility Tables'!M:M)</f>
        <v>553014.95000000007</v>
      </c>
      <c r="N24" s="204">
        <f>SUMIF('Utility Tables'!$B:$B,'Summary by Category'!$B24,'Utility Tables'!N:N)</f>
        <v>1511398.1</v>
      </c>
      <c r="O24" s="116"/>
      <c r="P24" s="120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</row>
    <row r="25" spans="1:41" s="295" customFormat="1" ht="16.5" customHeight="1" x14ac:dyDescent="0.2">
      <c r="A25" s="313" t="s">
        <v>10</v>
      </c>
      <c r="B25" s="212" t="str">
        <f>'Utility Tables'!B25</f>
        <v>Non-Res Shell</v>
      </c>
      <c r="C25" s="293">
        <f>SUMIF('Utility Tables'!$B:$B,'Summary by Category'!$B25,'Utility Tables'!C:C)</f>
        <v>3755.3</v>
      </c>
      <c r="D25" s="185">
        <f>SUMIF('Utility Tables'!$B:$B,'Summary by Category'!$B25,'Utility Tables'!D:D)</f>
        <v>706.04949999999997</v>
      </c>
      <c r="E25" s="185">
        <f>SUMIF('Utility Tables'!$B:$B,'Summary by Category'!$B25,'Utility Tables'!E:E)</f>
        <v>5342661.7939999998</v>
      </c>
      <c r="F25" s="185">
        <f>SUMIF('Utility Tables'!$B:$B,'Summary by Category'!$B25,'Utility Tables'!F:F)</f>
        <v>28056615.810000002</v>
      </c>
      <c r="G25" s="185">
        <f>SUMIF('Utility Tables'!$B:$B,'Summary by Category'!$B25,'Utility Tables'!G:G)</f>
        <v>702.08709999999996</v>
      </c>
      <c r="H25" s="185">
        <f>SUMIF('Utility Tables'!$B:$B,'Summary by Category'!$B25,'Utility Tables'!H:H)</f>
        <v>5326338.7019999996</v>
      </c>
      <c r="I25" s="188">
        <f>SUMIF('Utility Tables'!$B:$B,'Summary by Category'!$B25,'Utility Tables'!I:I)</f>
        <v>27826961.890000001</v>
      </c>
      <c r="J25" s="184">
        <f>SUMIF('Utility Tables'!$B:$B,'Summary by Category'!$B25,'Utility Tables'!J:J)</f>
        <v>0</v>
      </c>
      <c r="K25" s="114">
        <f>SUMIF('Utility Tables'!$B:$B,'Summary by Category'!$B25,'Utility Tables'!K:K)</f>
        <v>16820.198072604948</v>
      </c>
      <c r="L25" s="203">
        <f>SUMIF('Utility Tables'!$B:$B,'Summary by Category'!$B25,'Utility Tables'!L:L)</f>
        <v>203773.72</v>
      </c>
      <c r="M25" s="192">
        <f>SUMIF('Utility Tables'!$B:$B,'Summary by Category'!$B25,'Utility Tables'!M:M)</f>
        <v>49934.25</v>
      </c>
      <c r="N25" s="204">
        <f>SUMIF('Utility Tables'!$B:$B,'Summary by Category'!$B25,'Utility Tables'!N:N)</f>
        <v>253707.96999999997</v>
      </c>
      <c r="O25" s="116"/>
      <c r="P25" s="120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</row>
    <row r="26" spans="1:41" s="295" customFormat="1" ht="16.5" customHeight="1" x14ac:dyDescent="0.2">
      <c r="A26" s="313" t="s">
        <v>33</v>
      </c>
      <c r="B26" s="212" t="str">
        <f>'Utility Tables'!B26</f>
        <v>Non-Res Water Heating</v>
      </c>
      <c r="C26" s="293">
        <f>SUMIF('Utility Tables'!$B:$B,'Summary by Category'!$B26,'Utility Tables'!C:C)</f>
        <v>0</v>
      </c>
      <c r="D26" s="185">
        <f>SUMIF('Utility Tables'!$B:$B,'Summary by Category'!$B26,'Utility Tables'!D:D)</f>
        <v>0</v>
      </c>
      <c r="E26" s="185">
        <f>SUMIF('Utility Tables'!$B:$B,'Summary by Category'!$B26,'Utility Tables'!E:E)</f>
        <v>0</v>
      </c>
      <c r="F26" s="185">
        <f>SUMIF('Utility Tables'!$B:$B,'Summary by Category'!$B26,'Utility Tables'!F:F)</f>
        <v>0</v>
      </c>
      <c r="G26" s="185">
        <f>SUMIF('Utility Tables'!$B:$B,'Summary by Category'!$B26,'Utility Tables'!G:G)</f>
        <v>0</v>
      </c>
      <c r="H26" s="185">
        <f>SUMIF('Utility Tables'!$B:$B,'Summary by Category'!$B26,'Utility Tables'!H:H)</f>
        <v>0</v>
      </c>
      <c r="I26" s="188">
        <f>SUMIF('Utility Tables'!$B:$B,'Summary by Category'!$B26,'Utility Tables'!I:I)</f>
        <v>0</v>
      </c>
      <c r="J26" s="184">
        <f>SUMIF('Utility Tables'!$B:$B,'Summary by Category'!$B26,'Utility Tables'!J:J)</f>
        <v>0</v>
      </c>
      <c r="K26" s="114">
        <f>SUMIF('Utility Tables'!$B:$B,'Summary by Category'!$B26,'Utility Tables'!K:K)</f>
        <v>0</v>
      </c>
      <c r="L26" s="203">
        <f>SUMIF('Utility Tables'!$B:$B,'Summary by Category'!$B26,'Utility Tables'!L:L)</f>
        <v>0</v>
      </c>
      <c r="M26" s="192">
        <f>SUMIF('Utility Tables'!$B:$B,'Summary by Category'!$B26,'Utility Tables'!M:M)</f>
        <v>0</v>
      </c>
      <c r="N26" s="204">
        <f>SUMIF('Utility Tables'!$B:$B,'Summary by Category'!$B26,'Utility Tables'!N:N)</f>
        <v>0</v>
      </c>
      <c r="O26" s="116"/>
      <c r="P26" s="120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</row>
    <row r="27" spans="1:41" s="295" customFormat="1" ht="16.5" customHeight="1" x14ac:dyDescent="0.2">
      <c r="A27" s="313" t="s">
        <v>130</v>
      </c>
      <c r="B27" s="212" t="str">
        <f>'Utility Tables'!B27</f>
        <v>Multifamily</v>
      </c>
      <c r="C27" s="293">
        <f>SUMIF('Utility Tables'!$B:$B,'Summary by Category'!$B27,'Utility Tables'!C:C)</f>
        <v>23100.6</v>
      </c>
      <c r="D27" s="185">
        <f>SUMIF('Utility Tables'!$B:$B,'Summary by Category'!$B27,'Utility Tables'!D:D)</f>
        <v>162.49200000000005</v>
      </c>
      <c r="E27" s="185">
        <f>SUMIF('Utility Tables'!$B:$B,'Summary by Category'!$B27,'Utility Tables'!E:E)</f>
        <v>1400252</v>
      </c>
      <c r="F27" s="185">
        <f>SUMIF('Utility Tables'!$B:$B,'Summary by Category'!$B27,'Utility Tables'!F:F)</f>
        <v>19683263.800000001</v>
      </c>
      <c r="G27" s="185">
        <f>SUMIF('Utility Tables'!$B:$B,'Summary by Category'!$B27,'Utility Tables'!G:G)</f>
        <v>129.99360000000001</v>
      </c>
      <c r="H27" s="185">
        <f>SUMIF('Utility Tables'!$B:$B,'Summary by Category'!$B27,'Utility Tables'!H:H)</f>
        <v>1120201.6000000001</v>
      </c>
      <c r="I27" s="188">
        <f>SUMIF('Utility Tables'!$B:$B,'Summary by Category'!$B27,'Utility Tables'!I:I)</f>
        <v>15746611.039999995</v>
      </c>
      <c r="J27" s="184">
        <f>SUMIF('Utility Tables'!$B:$B,'Summary by Category'!$B27,'Utility Tables'!J:J)</f>
        <v>0</v>
      </c>
      <c r="K27" s="114">
        <f>SUMIF('Utility Tables'!$B:$B,'Summary by Category'!$B27,'Utility Tables'!K:K)</f>
        <v>0</v>
      </c>
      <c r="L27" s="203">
        <f>SUMIF('Utility Tables'!$B:$B,'Summary by Category'!$B27,'Utility Tables'!L:L)</f>
        <v>0</v>
      </c>
      <c r="M27" s="192">
        <f>SUMIF('Utility Tables'!$B:$B,'Summary by Category'!$B27,'Utility Tables'!M:M)</f>
        <v>833429.95</v>
      </c>
      <c r="N27" s="204">
        <f>SUMIF('Utility Tables'!$B:$B,'Summary by Category'!$B27,'Utility Tables'!N:N)</f>
        <v>833429.95</v>
      </c>
      <c r="O27" s="116"/>
      <c r="P27" s="120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</row>
    <row r="28" spans="1:41" s="295" customFormat="1" ht="16.5" customHeight="1" x14ac:dyDescent="0.2">
      <c r="A28" s="313" t="s">
        <v>131</v>
      </c>
      <c r="B28" s="212" t="str">
        <f>'Utility Tables'!B28</f>
        <v>BROs</v>
      </c>
      <c r="C28" s="293">
        <f>SUMIF('Utility Tables'!$B:$B,'Summary by Category'!$B28,'Utility Tables'!C:C)</f>
        <v>124290</v>
      </c>
      <c r="D28" s="185">
        <f>SUMIF('Utility Tables'!$B:$B,'Summary by Category'!$B28,'Utility Tables'!D:D)</f>
        <v>46</v>
      </c>
      <c r="E28" s="185">
        <f>SUMIF('Utility Tables'!$B:$B,'Summary by Category'!$B28,'Utility Tables'!E:E)</f>
        <v>6317028.2559520006</v>
      </c>
      <c r="F28" s="185">
        <f>SUMIF('Utility Tables'!$B:$B,'Summary by Category'!$B28,'Utility Tables'!F:F)</f>
        <v>6659675.2559520006</v>
      </c>
      <c r="G28" s="185">
        <f>SUMIF('Utility Tables'!$B:$B,'Summary by Category'!$B28,'Utility Tables'!G:G)</f>
        <v>36.800000000000004</v>
      </c>
      <c r="H28" s="185">
        <f>SUMIF('Utility Tables'!$B:$B,'Summary by Category'!$B28,'Utility Tables'!H:H)</f>
        <v>6090021.6059520002</v>
      </c>
      <c r="I28" s="188">
        <f>SUMIF('Utility Tables'!$B:$B,'Summary by Category'!$B28,'Utility Tables'!I:I)</f>
        <v>6379458.5559520004</v>
      </c>
      <c r="J28" s="184">
        <f>SUMIF('Utility Tables'!$B:$B,'Summary by Category'!$B28,'Utility Tables'!J:J)</f>
        <v>0</v>
      </c>
      <c r="K28" s="114">
        <f>SUMIF('Utility Tables'!$B:$B,'Summary by Category'!$B28,'Utility Tables'!K:K)</f>
        <v>2339.7478398416347</v>
      </c>
      <c r="L28" s="203">
        <f>SUMIF('Utility Tables'!$B:$B,'Summary by Category'!$B28,'Utility Tables'!L:L)</f>
        <v>361532.4</v>
      </c>
      <c r="M28" s="192">
        <f>SUMIF('Utility Tables'!$B:$B,'Summary by Category'!$B28,'Utility Tables'!M:M)</f>
        <v>126009.23</v>
      </c>
      <c r="N28" s="204">
        <f>SUMIF('Utility Tables'!$B:$B,'Summary by Category'!$B28,'Utility Tables'!N:N)</f>
        <v>487541.63</v>
      </c>
      <c r="O28" s="116"/>
      <c r="P28" s="120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</row>
    <row r="29" spans="1:41" s="295" customFormat="1" ht="16.5" customHeight="1" x14ac:dyDescent="0.2">
      <c r="A29" s="314" t="s">
        <v>32</v>
      </c>
      <c r="B29" s="216" t="str">
        <f>'Utility Tables'!B29</f>
        <v>Other</v>
      </c>
      <c r="C29" s="294">
        <f>SUMIF('Utility Tables'!$B:$B,'Summary by Category'!$B29,'Utility Tables'!C:C)</f>
        <v>6662</v>
      </c>
      <c r="D29" s="190">
        <f>SUMIF('Utility Tables'!$B:$B,'Summary by Category'!$B29,'Utility Tables'!D:D)</f>
        <v>12.394052081335076</v>
      </c>
      <c r="E29" s="190">
        <f>SUMIF('Utility Tables'!$B:$B,'Summary by Category'!$B29,'Utility Tables'!E:E)</f>
        <v>8627219.8482324947</v>
      </c>
      <c r="F29" s="190">
        <f>SUMIF('Utility Tables'!$B:$B,'Summary by Category'!$B29,'Utility Tables'!F:F)</f>
        <v>89119437.04988496</v>
      </c>
      <c r="G29" s="190">
        <f>SUMIF('Utility Tables'!$B:$B,'Summary by Category'!$B29,'Utility Tables'!G:G)</f>
        <v>9.5193304829966543</v>
      </c>
      <c r="H29" s="190">
        <f>SUMIF('Utility Tables'!$B:$B,'Summary by Category'!$B29,'Utility Tables'!H:H)</f>
        <v>7285499.3562310515</v>
      </c>
      <c r="I29" s="191">
        <f>SUMIF('Utility Tables'!$B:$B,'Summary by Category'!$B29,'Utility Tables'!I:I)</f>
        <v>73943134.636251315</v>
      </c>
      <c r="J29" s="184">
        <f>SUMIF('Utility Tables'!$B:$B,'Summary by Category'!$B29,'Utility Tables'!J:J)</f>
        <v>0</v>
      </c>
      <c r="K29" s="114">
        <f>SUMIF('Utility Tables'!$B:$B,'Summary by Category'!$B29,'Utility Tables'!K:K)</f>
        <v>53152.032804171628</v>
      </c>
      <c r="L29" s="205">
        <f>SUMIF('Utility Tables'!$B:$B,'Summary by Category'!$B29,'Utility Tables'!L:L)</f>
        <v>790911.5</v>
      </c>
      <c r="M29" s="206">
        <f>SUMIF('Utility Tables'!$B:$B,'Summary by Category'!$B29,'Utility Tables'!M:M)</f>
        <v>1489939.74</v>
      </c>
      <c r="N29" s="207">
        <f>SUMIF('Utility Tables'!$B:$B,'Summary by Category'!$B29,'Utility Tables'!N:N)</f>
        <v>2280851.2400000002</v>
      </c>
      <c r="O29" s="116"/>
      <c r="P29" s="120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</row>
    <row r="30" spans="1:41" s="295" customFormat="1" ht="16.5" customHeight="1" x14ac:dyDescent="0.2">
      <c r="A30" s="315"/>
      <c r="B30" s="214" t="s">
        <v>177</v>
      </c>
      <c r="C30" s="190">
        <f t="shared" ref="C30:N30" si="0">SUM(C3:C29)</f>
        <v>5156853.0841399999</v>
      </c>
      <c r="D30" s="190">
        <f t="shared" si="0"/>
        <v>102908.32456129685</v>
      </c>
      <c r="E30" s="190">
        <f t="shared" si="0"/>
        <v>649828833.98236287</v>
      </c>
      <c r="F30" s="190">
        <f t="shared" si="0"/>
        <v>8277027739.2784023</v>
      </c>
      <c r="G30" s="190">
        <f t="shared" si="0"/>
        <v>96156.373172021107</v>
      </c>
      <c r="H30" s="190">
        <f t="shared" si="0"/>
        <v>613411218.15719044</v>
      </c>
      <c r="I30" s="191">
        <f t="shared" si="0"/>
        <v>7824918070.6016626</v>
      </c>
      <c r="J30" s="191">
        <f t="shared" si="0"/>
        <v>49483.31044521508</v>
      </c>
      <c r="K30" s="189">
        <f t="shared" si="0"/>
        <v>4551463.7950402712</v>
      </c>
      <c r="L30" s="205">
        <f t="shared" si="0"/>
        <v>147903491.14000002</v>
      </c>
      <c r="M30" s="206">
        <f t="shared" si="0"/>
        <v>49834732.660000004</v>
      </c>
      <c r="N30" s="207">
        <f t="shared" si="0"/>
        <v>197738223.82000002</v>
      </c>
      <c r="O30" s="381">
        <f>O32/N30</f>
        <v>0.12642367978765834</v>
      </c>
      <c r="P30" s="381">
        <f>P32/H30</f>
        <v>2.8992985760557189E-2</v>
      </c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</row>
    <row r="31" spans="1:41" s="295" customFormat="1" ht="5.0999999999999996" customHeight="1" x14ac:dyDescent="0.2">
      <c r="A31" s="305"/>
      <c r="B31" s="209"/>
      <c r="C31" s="289"/>
      <c r="D31" s="131"/>
      <c r="E31" s="131"/>
      <c r="F31" s="132"/>
      <c r="G31" s="131"/>
      <c r="H31" s="131"/>
      <c r="I31" s="131"/>
      <c r="J31" s="131"/>
      <c r="K31" s="131"/>
      <c r="L31" s="133"/>
      <c r="M31" s="133"/>
      <c r="N31" s="208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</row>
    <row r="32" spans="1:41" s="295" customFormat="1" ht="16.5" customHeight="1" x14ac:dyDescent="0.2">
      <c r="A32" s="312" t="s">
        <v>129</v>
      </c>
      <c r="B32" s="215" t="str">
        <f>'Utility Tables'!B32</f>
        <v>Low-Income</v>
      </c>
      <c r="C32" s="186">
        <f>SUMIF('Utility Tables'!$B:$B,'Summary by Category'!$B32,'Utility Tables'!C:C)</f>
        <v>39928.550499999998</v>
      </c>
      <c r="D32" s="186">
        <f>SUMIF('Utility Tables'!$B:$B,'Summary by Category'!$B32,'Utility Tables'!D:D)</f>
        <v>7122.6306003999998</v>
      </c>
      <c r="E32" s="186">
        <f>SUMIF('Utility Tables'!$B:$B,'Summary by Category'!$B32,'Utility Tables'!E:E)</f>
        <v>17240926.181264021</v>
      </c>
      <c r="F32" s="186">
        <f>SUMIF('Utility Tables'!$B:$B,'Summary by Category'!$B32,'Utility Tables'!F:F)</f>
        <v>225987241.64264023</v>
      </c>
      <c r="G32" s="186">
        <f>SUMIF('Utility Tables'!$B:$B,'Summary by Category'!$B32,'Utility Tables'!G:G)</f>
        <v>7050.7994288644222</v>
      </c>
      <c r="H32" s="186">
        <f>SUMIF('Utility Tables'!$B:$B,'Summary by Category'!$B32,'Utility Tables'!H:H)</f>
        <v>16664421.113397462</v>
      </c>
      <c r="I32" s="187">
        <f>SUMIF('Utility Tables'!$B:$B,'Summary by Category'!$B32,'Utility Tables'!I:I)</f>
        <v>219185299.38251647</v>
      </c>
      <c r="J32" s="194">
        <f>SUMIF('Utility Tables'!$B:$B,'Summary by Category'!$B32,'Utility Tables'!J:J)</f>
        <v>2623.173857863992</v>
      </c>
      <c r="K32" s="114">
        <f>SUMIF('Utility Tables'!$B:$B,'Summary by Category'!$B32,'Utility Tables'!K:K)</f>
        <v>102129.48249002658</v>
      </c>
      <c r="L32" s="200">
        <f>SUMIF('Utility Tables'!$B:$B,'Summary by Category'!$B32,'Utility Tables'!L:L)</f>
        <v>10219698.029999997</v>
      </c>
      <c r="M32" s="201">
        <f>SUMIF('Utility Tables'!$B:$B,'Summary by Category'!$B32,'Utility Tables'!M:M)</f>
        <v>13945665.920000002</v>
      </c>
      <c r="N32" s="202">
        <f>SUMIF('Utility Tables'!$B:$B,'Summary by Category'!$B32,'Utility Tables'!N:N)</f>
        <v>24165363.939999998</v>
      </c>
      <c r="O32" s="382">
        <f>N32+N27</f>
        <v>24998793.889999997</v>
      </c>
      <c r="P32" s="120">
        <f>H32+H27</f>
        <v>17784622.713397462</v>
      </c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</row>
    <row r="33" spans="1:42" s="295" customFormat="1" ht="16.5" customHeight="1" x14ac:dyDescent="0.2">
      <c r="A33" s="313" t="s">
        <v>41</v>
      </c>
      <c r="B33" s="213" t="str">
        <f>'Utility Tables'!B33</f>
        <v>T&amp;D</v>
      </c>
      <c r="C33" s="196">
        <f>SUMIF('Utility Tables'!$B:$B,'Summary by Category'!$B33,'Utility Tables'!C:C)</f>
        <v>2</v>
      </c>
      <c r="D33" s="196">
        <f>SUMIF('Utility Tables'!$B:$B,'Summary by Category'!$B33,'Utility Tables'!D:D)</f>
        <v>0</v>
      </c>
      <c r="E33" s="196">
        <f>SUMIF('Utility Tables'!$B:$B,'Summary by Category'!$B33,'Utility Tables'!E:E)</f>
        <v>532286</v>
      </c>
      <c r="F33" s="196">
        <f>SUMIF('Utility Tables'!$B:$B,'Summary by Category'!$B33,'Utility Tables'!F:F)</f>
        <v>1678290</v>
      </c>
      <c r="G33" s="196">
        <f>SUMIF('Utility Tables'!$B:$B,'Summary by Category'!$B33,'Utility Tables'!G:G)</f>
        <v>0</v>
      </c>
      <c r="H33" s="196">
        <f>SUMIF('Utility Tables'!$B:$B,'Summary by Category'!$B33,'Utility Tables'!H:H)</f>
        <v>532286</v>
      </c>
      <c r="I33" s="197">
        <f>SUMIF('Utility Tables'!$B:$B,'Summary by Category'!$B33,'Utility Tables'!I:I)</f>
        <v>1678290</v>
      </c>
      <c r="J33" s="195">
        <f>SUMIF('Utility Tables'!$B:$B,'Summary by Category'!$B33,'Utility Tables'!J:J)</f>
        <v>0</v>
      </c>
      <c r="K33" s="193">
        <f>SUMIF('Utility Tables'!$B:$B,'Summary by Category'!$B33,'Utility Tables'!K:K)</f>
        <v>1019.3436743334414</v>
      </c>
      <c r="L33" s="203">
        <f>SUMIF('Utility Tables'!$B:$B,'Summary by Category'!$B33,'Utility Tables'!L:L)</f>
        <v>0.01</v>
      </c>
      <c r="M33" s="192">
        <f>SUMIF('Utility Tables'!$B:$B,'Summary by Category'!$B33,'Utility Tables'!M:M)</f>
        <v>2427.04</v>
      </c>
      <c r="N33" s="204">
        <f>SUMIF('Utility Tables'!$B:$B,'Summary by Category'!$B33,'Utility Tables'!N:N)</f>
        <v>2427.0500000000002</v>
      </c>
      <c r="O33" s="383">
        <f>O32/(SUM(N3:N14)+O32)</f>
        <v>0.26583718029989517</v>
      </c>
      <c r="P33" s="381">
        <f>P32/(SUM(H3:H14)+H27+H32)</f>
        <v>7.8635513520070977E-2</v>
      </c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</row>
    <row r="34" spans="1:42" s="295" customFormat="1" ht="16.5" customHeight="1" x14ac:dyDescent="0.2">
      <c r="A34" s="314" t="s">
        <v>126</v>
      </c>
      <c r="B34" s="216" t="str">
        <f>'Utility Tables'!B34</f>
        <v>Codes and Standards</v>
      </c>
      <c r="C34" s="198">
        <f>SUMIF('Utility Tables'!$B:$B,'Summary by Category'!$B34,'Utility Tables'!C:C)</f>
        <v>7</v>
      </c>
      <c r="D34" s="198">
        <f>SUMIF('Utility Tables'!$B:$B,'Summary by Category'!$B34,'Utility Tables'!D:D)</f>
        <v>19382</v>
      </c>
      <c r="E34" s="198">
        <f>SUMIF('Utility Tables'!$B:$B,'Summary by Category'!$B34,'Utility Tables'!E:E)</f>
        <v>272451853</v>
      </c>
      <c r="F34" s="198">
        <f>SUMIF('Utility Tables'!$B:$B,'Summary by Category'!$B34,'Utility Tables'!F:F)</f>
        <v>4392001453</v>
      </c>
      <c r="G34" s="198">
        <f>SUMIF('Utility Tables'!$B:$B,'Summary by Category'!$B34,'Utility Tables'!G:G)</f>
        <v>10341.700000000001</v>
      </c>
      <c r="H34" s="198">
        <f>SUMIF('Utility Tables'!$B:$B,'Summary by Category'!$B34,'Utility Tables'!H:H)</f>
        <v>231333808.5</v>
      </c>
      <c r="I34" s="199">
        <f>SUMIF('Utility Tables'!$B:$B,'Summary by Category'!$B34,'Utility Tables'!I:I)</f>
        <v>3945820448</v>
      </c>
      <c r="J34" s="195">
        <f>SUMIF('Utility Tables'!$B:$B,'Summary by Category'!$B34,'Utility Tables'!J:J)</f>
        <v>0</v>
      </c>
      <c r="K34" s="193">
        <f>SUMIF('Utility Tables'!$B:$B,'Summary by Category'!$B34,'Utility Tables'!K:K)</f>
        <v>2156701.6643895721</v>
      </c>
      <c r="L34" s="205">
        <f>SUMIF('Utility Tables'!$B:$B,'Summary by Category'!$B34,'Utility Tables'!L:L)</f>
        <v>705.87</v>
      </c>
      <c r="M34" s="206">
        <f>SUMIF('Utility Tables'!$B:$B,'Summary by Category'!$B34,'Utility Tables'!M:M)</f>
        <v>4479530.62</v>
      </c>
      <c r="N34" s="207">
        <f>SUMIF('Utility Tables'!$B:$B,'Summary by Category'!$B34,'Utility Tables'!N:N)</f>
        <v>4480236.49</v>
      </c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</row>
    <row r="35" spans="1:42" s="296" customFormat="1" ht="16.5" customHeight="1" x14ac:dyDescent="0.2">
      <c r="A35" s="316"/>
      <c r="B35" s="231" t="s">
        <v>78</v>
      </c>
      <c r="C35" s="281">
        <f t="shared" ref="C35:N35" si="1">SUM(C32:C34,C30)</f>
        <v>5196790.6346399998</v>
      </c>
      <c r="D35" s="282">
        <f t="shared" si="1"/>
        <v>129412.95516169685</v>
      </c>
      <c r="E35" s="282">
        <f t="shared" si="1"/>
        <v>940053899.16362691</v>
      </c>
      <c r="F35" s="282">
        <f t="shared" si="1"/>
        <v>12896694723.921043</v>
      </c>
      <c r="G35" s="282">
        <f t="shared" si="1"/>
        <v>113548.87260088553</v>
      </c>
      <c r="H35" s="282">
        <f t="shared" si="1"/>
        <v>861941733.77058792</v>
      </c>
      <c r="I35" s="283">
        <f t="shared" si="1"/>
        <v>11991602107.984179</v>
      </c>
      <c r="J35" s="282">
        <f t="shared" si="1"/>
        <v>52106.484303079073</v>
      </c>
      <c r="K35" s="281">
        <f t="shared" si="1"/>
        <v>6811314.2855942035</v>
      </c>
      <c r="L35" s="284">
        <f t="shared" si="1"/>
        <v>158123895.05000001</v>
      </c>
      <c r="M35" s="285">
        <f t="shared" si="1"/>
        <v>68262356.24000001</v>
      </c>
      <c r="N35" s="286">
        <f t="shared" si="1"/>
        <v>226386251.30000001</v>
      </c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</row>
    <row r="36" spans="1:42" s="295" customFormat="1" ht="16.5" customHeight="1" x14ac:dyDescent="0.2">
      <c r="A36" s="307"/>
      <c r="B36" s="115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117"/>
      <c r="N36" s="117"/>
      <c r="O36" s="117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</row>
    <row r="37" spans="1:42" s="295" customFormat="1" ht="16.5" customHeight="1" x14ac:dyDescent="0.2">
      <c r="A37" s="308"/>
      <c r="B37" s="304" t="s">
        <v>84</v>
      </c>
      <c r="C37" s="118">
        <f ca="1">'Summary by Utility'!AD43</f>
        <v>3.5144109473929177</v>
      </c>
      <c r="D37" s="298"/>
      <c r="E37" s="119"/>
      <c r="F37" s="120"/>
      <c r="G37" s="120"/>
      <c r="H37" s="116"/>
      <c r="I37" s="116"/>
      <c r="J37" s="116"/>
      <c r="K37" s="116"/>
      <c r="L37" s="116"/>
      <c r="M37" s="117"/>
      <c r="N37" s="117"/>
      <c r="O37" s="117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</row>
    <row r="38" spans="1:42" s="295" customFormat="1" ht="16.5" customHeight="1" x14ac:dyDescent="0.2">
      <c r="A38" s="308"/>
      <c r="B38" s="214" t="s">
        <v>76</v>
      </c>
      <c r="C38" s="121">
        <f ca="1">'Summary by Utility'!AC43</f>
        <v>5.0397935573269024</v>
      </c>
      <c r="D38" s="299"/>
      <c r="E38" s="122"/>
      <c r="F38" s="116"/>
      <c r="G38" s="116"/>
      <c r="H38" s="116"/>
      <c r="I38" s="116"/>
      <c r="J38" s="116"/>
      <c r="K38" s="116"/>
      <c r="L38" s="116"/>
      <c r="M38" s="117"/>
      <c r="N38" s="117"/>
      <c r="O38" s="117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</row>
    <row r="39" spans="1:42" s="295" customFormat="1" ht="16.5" customHeight="1" x14ac:dyDescent="0.2">
      <c r="A39" s="308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7"/>
      <c r="N39" s="117"/>
      <c r="O39" s="117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</row>
    <row r="40" spans="1:42" x14ac:dyDescent="0.2">
      <c r="A40" s="309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2"/>
      <c r="N40" s="302"/>
      <c r="O40" s="302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</row>
    <row r="41" spans="1:42" x14ac:dyDescent="0.2">
      <c r="A41" s="309"/>
      <c r="B41" s="301"/>
      <c r="C41" s="301"/>
      <c r="D41" s="301"/>
      <c r="E41" s="301"/>
      <c r="G41" s="301"/>
      <c r="H41" s="301"/>
      <c r="I41" s="301"/>
      <c r="J41" s="301"/>
      <c r="K41" s="301"/>
      <c r="L41" s="301"/>
      <c r="M41" s="302"/>
      <c r="N41" s="302"/>
      <c r="O41" s="302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</row>
    <row r="42" spans="1:42" x14ac:dyDescent="0.2">
      <c r="A42" s="309"/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2"/>
      <c r="N42" s="302"/>
      <c r="O42" s="302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</row>
    <row r="43" spans="1:42" x14ac:dyDescent="0.2">
      <c r="A43" s="309"/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2"/>
      <c r="N43" s="302"/>
      <c r="O43" s="302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</row>
    <row r="44" spans="1:42" x14ac:dyDescent="0.2">
      <c r="A44" s="309"/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2"/>
      <c r="N44" s="302"/>
      <c r="O44" s="302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</row>
    <row r="45" spans="1:42" x14ac:dyDescent="0.2">
      <c r="A45" s="309"/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2"/>
      <c r="N45" s="302"/>
      <c r="O45" s="302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</row>
    <row r="46" spans="1:42" x14ac:dyDescent="0.2">
      <c r="A46" s="309"/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2"/>
      <c r="N46" s="302"/>
      <c r="O46" s="302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</row>
    <row r="47" spans="1:42" x14ac:dyDescent="0.2">
      <c r="A47" s="309"/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2"/>
      <c r="N47" s="302"/>
      <c r="O47" s="302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</row>
    <row r="48" spans="1:42" x14ac:dyDescent="0.2">
      <c r="A48" s="309"/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2"/>
      <c r="N48" s="302"/>
      <c r="O48" s="302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</row>
    <row r="49" spans="1:42" x14ac:dyDescent="0.2">
      <c r="A49" s="309"/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2"/>
      <c r="N49" s="302"/>
      <c r="O49" s="302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</row>
    <row r="50" spans="1:42" x14ac:dyDescent="0.2">
      <c r="A50" s="309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2"/>
      <c r="N50" s="302"/>
      <c r="O50" s="302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</row>
    <row r="51" spans="1:42" x14ac:dyDescent="0.2">
      <c r="A51" s="309"/>
      <c r="B51" s="301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2"/>
      <c r="N51" s="302"/>
      <c r="O51" s="302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</row>
    <row r="52" spans="1:42" x14ac:dyDescent="0.2">
      <c r="A52" s="309"/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2"/>
      <c r="N52" s="302"/>
      <c r="O52" s="302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</row>
    <row r="53" spans="1:42" x14ac:dyDescent="0.2">
      <c r="A53" s="309"/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2"/>
      <c r="N53" s="302"/>
      <c r="O53" s="302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</row>
    <row r="54" spans="1:42" x14ac:dyDescent="0.2">
      <c r="A54" s="309"/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2"/>
      <c r="N54" s="302"/>
      <c r="O54" s="302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</row>
    <row r="55" spans="1:42" x14ac:dyDescent="0.2">
      <c r="A55" s="309"/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2"/>
      <c r="N55" s="302"/>
      <c r="O55" s="302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</row>
    <row r="56" spans="1:42" x14ac:dyDescent="0.2">
      <c r="A56" s="309"/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2"/>
      <c r="N56" s="302"/>
      <c r="O56" s="302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</row>
    <row r="57" spans="1:42" x14ac:dyDescent="0.2">
      <c r="A57" s="309"/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2"/>
      <c r="N57" s="302"/>
      <c r="O57" s="302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</row>
    <row r="58" spans="1:42" x14ac:dyDescent="0.2">
      <c r="A58" s="309"/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2"/>
      <c r="N58" s="302"/>
      <c r="O58" s="302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</row>
    <row r="59" spans="1:42" x14ac:dyDescent="0.2">
      <c r="A59" s="309"/>
      <c r="B59" s="301"/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2"/>
      <c r="N59" s="302"/>
      <c r="O59" s="302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</row>
    <row r="60" spans="1:42" x14ac:dyDescent="0.2">
      <c r="A60" s="309"/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2"/>
      <c r="N60" s="302"/>
      <c r="O60" s="302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</row>
    <row r="61" spans="1:42" x14ac:dyDescent="0.2">
      <c r="A61" s="309"/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2"/>
      <c r="N61" s="302"/>
      <c r="O61" s="302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</row>
    <row r="62" spans="1:42" x14ac:dyDescent="0.2">
      <c r="A62" s="309"/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2"/>
      <c r="N62" s="302"/>
      <c r="O62" s="302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</row>
    <row r="63" spans="1:42" x14ac:dyDescent="0.2">
      <c r="A63" s="309"/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2"/>
      <c r="N63" s="302"/>
      <c r="O63" s="302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</row>
    <row r="64" spans="1:42" x14ac:dyDescent="0.2">
      <c r="A64" s="309"/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2"/>
      <c r="N64" s="302"/>
      <c r="O64" s="302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</row>
    <row r="65" spans="1:42" x14ac:dyDescent="0.2">
      <c r="A65" s="309"/>
      <c r="B65" s="301"/>
      <c r="C65" s="301"/>
      <c r="D65" s="301"/>
      <c r="E65" s="301"/>
      <c r="F65" s="301"/>
      <c r="G65" s="301"/>
      <c r="H65" s="301"/>
      <c r="I65" s="301"/>
      <c r="J65" s="301"/>
      <c r="K65" s="301"/>
      <c r="L65" s="301"/>
      <c r="M65" s="302"/>
      <c r="N65" s="302"/>
      <c r="O65" s="302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</row>
    <row r="66" spans="1:42" x14ac:dyDescent="0.2">
      <c r="A66" s="309"/>
      <c r="B66" s="301"/>
      <c r="C66" s="301"/>
      <c r="D66" s="301"/>
      <c r="E66" s="301"/>
      <c r="F66" s="301"/>
      <c r="G66" s="301"/>
      <c r="H66" s="301"/>
      <c r="I66" s="301"/>
      <c r="J66" s="301"/>
      <c r="K66" s="301"/>
      <c r="L66" s="301"/>
      <c r="M66" s="302"/>
      <c r="N66" s="302"/>
      <c r="O66" s="302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</row>
    <row r="67" spans="1:42" x14ac:dyDescent="0.2">
      <c r="A67" s="309"/>
      <c r="B67" s="301"/>
      <c r="C67" s="301"/>
      <c r="D67" s="301"/>
      <c r="E67" s="301"/>
      <c r="F67" s="301"/>
      <c r="G67" s="301"/>
      <c r="H67" s="301"/>
      <c r="I67" s="301"/>
      <c r="J67" s="301"/>
      <c r="K67" s="301"/>
      <c r="L67" s="301"/>
      <c r="M67" s="302"/>
      <c r="N67" s="302"/>
      <c r="O67" s="302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</row>
    <row r="68" spans="1:42" x14ac:dyDescent="0.2">
      <c r="A68" s="309"/>
      <c r="B68" s="301"/>
      <c r="C68" s="301"/>
      <c r="D68" s="301"/>
      <c r="E68" s="301"/>
      <c r="F68" s="301"/>
      <c r="G68" s="301"/>
      <c r="H68" s="301"/>
      <c r="I68" s="301"/>
      <c r="J68" s="301"/>
      <c r="K68" s="301"/>
      <c r="L68" s="301"/>
      <c r="M68" s="302"/>
      <c r="N68" s="302"/>
      <c r="O68" s="302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</row>
    <row r="69" spans="1:42" x14ac:dyDescent="0.2">
      <c r="A69" s="309"/>
      <c r="B69" s="301"/>
      <c r="C69" s="301"/>
      <c r="D69" s="301"/>
      <c r="E69" s="301"/>
      <c r="F69" s="301"/>
      <c r="G69" s="301"/>
      <c r="H69" s="301"/>
      <c r="I69" s="301"/>
      <c r="J69" s="301"/>
      <c r="K69" s="301"/>
      <c r="L69" s="301"/>
      <c r="M69" s="302"/>
      <c r="N69" s="302"/>
      <c r="O69" s="302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</row>
    <row r="70" spans="1:42" x14ac:dyDescent="0.2">
      <c r="A70" s="309"/>
      <c r="B70" s="301"/>
      <c r="C70" s="301"/>
      <c r="D70" s="301"/>
      <c r="E70" s="301"/>
      <c r="F70" s="301"/>
      <c r="G70" s="301"/>
      <c r="H70" s="301"/>
      <c r="I70" s="301"/>
      <c r="J70" s="301"/>
      <c r="K70" s="301"/>
      <c r="L70" s="301"/>
      <c r="M70" s="302"/>
      <c r="N70" s="302"/>
      <c r="O70" s="302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</row>
    <row r="71" spans="1:42" x14ac:dyDescent="0.2">
      <c r="A71" s="309"/>
      <c r="B71" s="301"/>
      <c r="C71" s="301"/>
      <c r="D71" s="301"/>
      <c r="E71" s="301"/>
      <c r="F71" s="301"/>
      <c r="G71" s="301"/>
      <c r="H71" s="301"/>
      <c r="I71" s="301"/>
      <c r="J71" s="301"/>
      <c r="K71" s="301"/>
      <c r="L71" s="301"/>
      <c r="M71" s="302"/>
      <c r="N71" s="302"/>
      <c r="O71" s="302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</row>
    <row r="72" spans="1:42" x14ac:dyDescent="0.2">
      <c r="A72" s="309"/>
      <c r="B72" s="301"/>
      <c r="C72" s="301"/>
      <c r="D72" s="301"/>
      <c r="E72" s="301"/>
      <c r="F72" s="301"/>
      <c r="G72" s="301"/>
      <c r="H72" s="301"/>
      <c r="I72" s="301"/>
      <c r="J72" s="301"/>
      <c r="K72" s="301"/>
      <c r="L72" s="301"/>
      <c r="M72" s="302"/>
      <c r="N72" s="302"/>
      <c r="O72" s="302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</row>
    <row r="73" spans="1:42" x14ac:dyDescent="0.2">
      <c r="A73" s="309"/>
      <c r="B73" s="301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2"/>
      <c r="N73" s="302"/>
      <c r="O73" s="302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</row>
    <row r="74" spans="1:42" x14ac:dyDescent="0.2">
      <c r="A74" s="309"/>
      <c r="B74" s="301"/>
      <c r="C74" s="301"/>
      <c r="D74" s="301"/>
      <c r="E74" s="301"/>
      <c r="F74" s="301"/>
      <c r="G74" s="301"/>
      <c r="H74" s="301"/>
      <c r="I74" s="301"/>
      <c r="J74" s="301"/>
      <c r="K74" s="301"/>
      <c r="L74" s="301"/>
      <c r="M74" s="302"/>
      <c r="N74" s="302"/>
      <c r="O74" s="302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</row>
    <row r="75" spans="1:42" x14ac:dyDescent="0.2">
      <c r="A75" s="309"/>
      <c r="B75" s="301"/>
      <c r="C75" s="301"/>
      <c r="D75" s="301"/>
      <c r="E75" s="301"/>
      <c r="F75" s="301"/>
      <c r="G75" s="301"/>
      <c r="H75" s="301"/>
      <c r="I75" s="301"/>
      <c r="J75" s="301"/>
      <c r="K75" s="301"/>
      <c r="L75" s="301"/>
      <c r="M75" s="302"/>
      <c r="N75" s="302"/>
      <c r="O75" s="302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</row>
    <row r="76" spans="1:42" x14ac:dyDescent="0.2">
      <c r="A76" s="309"/>
      <c r="B76" s="301"/>
      <c r="C76" s="301"/>
      <c r="D76" s="301"/>
      <c r="E76" s="301"/>
      <c r="F76" s="301"/>
      <c r="G76" s="301"/>
      <c r="H76" s="301"/>
      <c r="I76" s="301"/>
      <c r="J76" s="301"/>
      <c r="K76" s="301"/>
      <c r="L76" s="301"/>
      <c r="M76" s="302"/>
      <c r="N76" s="302"/>
      <c r="O76" s="302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</row>
    <row r="77" spans="1:42" x14ac:dyDescent="0.2">
      <c r="A77" s="309"/>
      <c r="B77" s="301"/>
      <c r="C77" s="301"/>
      <c r="D77" s="301"/>
      <c r="E77" s="301"/>
      <c r="F77" s="301"/>
      <c r="G77" s="301"/>
      <c r="H77" s="301"/>
      <c r="I77" s="301"/>
      <c r="J77" s="301"/>
      <c r="K77" s="301"/>
      <c r="L77" s="301"/>
      <c r="M77" s="302"/>
      <c r="N77" s="302"/>
      <c r="O77" s="302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</row>
    <row r="78" spans="1:42" x14ac:dyDescent="0.2">
      <c r="A78" s="309"/>
      <c r="B78" s="301"/>
      <c r="C78" s="301"/>
      <c r="D78" s="301"/>
      <c r="E78" s="301"/>
      <c r="F78" s="301"/>
      <c r="G78" s="301"/>
      <c r="H78" s="301"/>
      <c r="I78" s="301"/>
      <c r="J78" s="301"/>
      <c r="K78" s="301"/>
      <c r="L78" s="301"/>
      <c r="M78" s="302"/>
      <c r="N78" s="302"/>
      <c r="O78" s="302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</row>
    <row r="79" spans="1:42" x14ac:dyDescent="0.2">
      <c r="A79" s="309"/>
      <c r="B79" s="301"/>
      <c r="C79" s="301"/>
      <c r="D79" s="301"/>
      <c r="E79" s="301"/>
      <c r="F79" s="301"/>
      <c r="G79" s="301"/>
      <c r="H79" s="301"/>
      <c r="I79" s="301"/>
      <c r="J79" s="301"/>
      <c r="K79" s="301"/>
      <c r="L79" s="301"/>
      <c r="M79" s="302"/>
      <c r="N79" s="302"/>
      <c r="O79" s="302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</row>
    <row r="80" spans="1:42" x14ac:dyDescent="0.2">
      <c r="A80" s="309"/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2"/>
      <c r="N80" s="302"/>
      <c r="O80" s="302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</row>
    <row r="81" spans="1:42" x14ac:dyDescent="0.2">
      <c r="A81" s="309"/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2"/>
      <c r="N81" s="302"/>
      <c r="O81" s="302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</row>
    <row r="82" spans="1:42" x14ac:dyDescent="0.2">
      <c r="A82" s="309"/>
      <c r="B82" s="301"/>
      <c r="C82" s="301"/>
      <c r="D82" s="301"/>
      <c r="E82" s="301"/>
      <c r="F82" s="301"/>
      <c r="G82" s="301"/>
      <c r="H82" s="301"/>
      <c r="I82" s="301"/>
      <c r="J82" s="301"/>
      <c r="K82" s="301"/>
      <c r="L82" s="301"/>
      <c r="M82" s="302"/>
      <c r="N82" s="302"/>
      <c r="O82" s="302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</row>
    <row r="83" spans="1:42" x14ac:dyDescent="0.2">
      <c r="A83" s="309"/>
      <c r="B83" s="301"/>
      <c r="C83" s="301"/>
      <c r="D83" s="301"/>
      <c r="E83" s="301"/>
      <c r="F83" s="301"/>
      <c r="G83" s="301"/>
      <c r="H83" s="301"/>
      <c r="I83" s="301"/>
      <c r="J83" s="301"/>
      <c r="K83" s="301"/>
      <c r="L83" s="301"/>
      <c r="M83" s="302"/>
      <c r="N83" s="302"/>
      <c r="O83" s="302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</row>
    <row r="84" spans="1:42" x14ac:dyDescent="0.2">
      <c r="A84" s="309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2"/>
      <c r="N84" s="302"/>
      <c r="O84" s="302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</row>
    <row r="85" spans="1:42" x14ac:dyDescent="0.2">
      <c r="A85" s="309"/>
      <c r="B85" s="301"/>
      <c r="C85" s="301"/>
      <c r="D85" s="301"/>
      <c r="E85" s="301"/>
      <c r="F85" s="301"/>
      <c r="G85" s="301"/>
      <c r="H85" s="301"/>
      <c r="I85" s="301"/>
      <c r="J85" s="301"/>
      <c r="K85" s="301"/>
      <c r="L85" s="301"/>
      <c r="M85" s="302"/>
      <c r="N85" s="302"/>
      <c r="O85" s="302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</row>
    <row r="86" spans="1:42" x14ac:dyDescent="0.2">
      <c r="A86" s="309"/>
      <c r="B86" s="301"/>
      <c r="C86" s="301"/>
      <c r="D86" s="301"/>
      <c r="E86" s="301"/>
      <c r="F86" s="301"/>
      <c r="G86" s="301"/>
      <c r="H86" s="301"/>
      <c r="I86" s="301"/>
      <c r="J86" s="301"/>
      <c r="K86" s="301"/>
      <c r="L86" s="301"/>
      <c r="M86" s="302"/>
      <c r="N86" s="302"/>
      <c r="O86" s="302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</row>
    <row r="87" spans="1:42" x14ac:dyDescent="0.2">
      <c r="A87" s="309"/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2"/>
      <c r="N87" s="302"/>
      <c r="O87" s="302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</row>
    <row r="88" spans="1:42" x14ac:dyDescent="0.2">
      <c r="A88" s="309"/>
      <c r="B88" s="301"/>
      <c r="C88" s="301"/>
      <c r="D88" s="301"/>
      <c r="E88" s="301"/>
      <c r="F88" s="301"/>
      <c r="G88" s="301"/>
      <c r="H88" s="301"/>
      <c r="I88" s="301"/>
      <c r="J88" s="301"/>
      <c r="K88" s="301"/>
      <c r="L88" s="301"/>
      <c r="M88" s="302"/>
      <c r="N88" s="302"/>
      <c r="O88" s="302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</row>
    <row r="89" spans="1:42" x14ac:dyDescent="0.2">
      <c r="A89" s="309"/>
      <c r="B89" s="301"/>
      <c r="C89" s="301"/>
      <c r="D89" s="301"/>
      <c r="E89" s="301"/>
      <c r="F89" s="301"/>
      <c r="G89" s="301"/>
      <c r="H89" s="301"/>
      <c r="I89" s="301"/>
      <c r="J89" s="301"/>
      <c r="K89" s="301"/>
      <c r="L89" s="301"/>
      <c r="M89" s="302"/>
      <c r="N89" s="302"/>
      <c r="O89" s="302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</row>
    <row r="90" spans="1:42" x14ac:dyDescent="0.2">
      <c r="A90" s="309"/>
      <c r="B90" s="301"/>
      <c r="C90" s="301"/>
      <c r="D90" s="301"/>
      <c r="E90" s="301"/>
      <c r="F90" s="301"/>
      <c r="G90" s="301"/>
      <c r="H90" s="301"/>
      <c r="I90" s="301"/>
      <c r="J90" s="301"/>
      <c r="K90" s="301"/>
      <c r="L90" s="301"/>
      <c r="M90" s="302"/>
      <c r="N90" s="302"/>
      <c r="O90" s="302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</row>
    <row r="91" spans="1:42" x14ac:dyDescent="0.2">
      <c r="A91" s="309"/>
      <c r="B91" s="301"/>
      <c r="C91" s="301"/>
      <c r="D91" s="301"/>
      <c r="E91" s="301"/>
      <c r="F91" s="301"/>
      <c r="G91" s="301"/>
      <c r="H91" s="301"/>
      <c r="I91" s="301"/>
      <c r="J91" s="301"/>
      <c r="K91" s="301"/>
      <c r="L91" s="301"/>
      <c r="M91" s="302"/>
      <c r="N91" s="302"/>
      <c r="O91" s="302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</row>
    <row r="92" spans="1:42" x14ac:dyDescent="0.2">
      <c r="A92" s="310"/>
      <c r="B92" s="301"/>
      <c r="C92" s="301"/>
      <c r="D92" s="301"/>
      <c r="E92" s="301"/>
      <c r="F92" s="301"/>
      <c r="G92" s="301"/>
      <c r="H92" s="301"/>
      <c r="I92" s="301"/>
      <c r="J92" s="301"/>
      <c r="K92" s="301"/>
      <c r="L92" s="301"/>
      <c r="M92" s="302"/>
      <c r="N92" s="302"/>
      <c r="O92" s="302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</row>
    <row r="93" spans="1:42" x14ac:dyDescent="0.2">
      <c r="B93" s="301"/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302"/>
      <c r="N93" s="302"/>
      <c r="O93" s="302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</row>
    <row r="94" spans="1:42" x14ac:dyDescent="0.2">
      <c r="B94" s="301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2"/>
      <c r="N94" s="302"/>
      <c r="O94" s="302"/>
      <c r="P94" s="301"/>
      <c r="Q94" s="301"/>
      <c r="R94" s="301"/>
      <c r="S94" s="301"/>
      <c r="T94" s="301"/>
      <c r="U94" s="301"/>
      <c r="V94" s="301"/>
      <c r="W94" s="301"/>
      <c r="X94" s="301"/>
      <c r="Y94" s="301"/>
      <c r="Z94" s="301"/>
      <c r="AA94" s="301"/>
      <c r="AB94" s="301"/>
      <c r="AC94" s="301"/>
      <c r="AD94" s="301"/>
      <c r="AE94" s="301"/>
      <c r="AF94" s="301"/>
      <c r="AG94" s="301"/>
      <c r="AH94" s="301"/>
      <c r="AI94" s="301"/>
      <c r="AJ94" s="301"/>
      <c r="AK94" s="301"/>
      <c r="AL94" s="301"/>
      <c r="AM94" s="301"/>
      <c r="AN94" s="301"/>
      <c r="AO94" s="301"/>
      <c r="AP94" s="301"/>
    </row>
    <row r="95" spans="1:42" x14ac:dyDescent="0.2">
      <c r="B95" s="301"/>
      <c r="C95" s="301"/>
      <c r="D95" s="301"/>
      <c r="E95" s="301"/>
      <c r="F95" s="301"/>
      <c r="G95" s="301"/>
      <c r="H95" s="301"/>
      <c r="I95" s="301"/>
      <c r="J95" s="301"/>
      <c r="K95" s="301"/>
      <c r="L95" s="301"/>
      <c r="M95" s="302"/>
      <c r="N95" s="302"/>
      <c r="O95" s="302"/>
      <c r="P95" s="301"/>
      <c r="Q95" s="301"/>
      <c r="R95" s="301"/>
      <c r="S95" s="301"/>
      <c r="T95" s="301"/>
      <c r="U95" s="301"/>
      <c r="V95" s="301"/>
      <c r="W95" s="301"/>
      <c r="X95" s="301"/>
      <c r="Y95" s="301"/>
      <c r="Z95" s="301"/>
      <c r="AA95" s="301"/>
      <c r="AB95" s="301"/>
      <c r="AC95" s="301"/>
      <c r="AD95" s="301"/>
      <c r="AE95" s="301"/>
      <c r="AF95" s="301"/>
      <c r="AG95" s="301"/>
      <c r="AH95" s="301"/>
      <c r="AI95" s="301"/>
      <c r="AJ95" s="301"/>
      <c r="AK95" s="301"/>
      <c r="AL95" s="301"/>
      <c r="AM95" s="301"/>
      <c r="AN95" s="301"/>
      <c r="AO95" s="301"/>
      <c r="AP95" s="301"/>
    </row>
    <row r="96" spans="1:42" x14ac:dyDescent="0.2">
      <c r="B96" s="301"/>
      <c r="C96" s="301"/>
      <c r="D96" s="301"/>
      <c r="E96" s="301"/>
      <c r="F96" s="301"/>
      <c r="G96" s="301"/>
      <c r="H96" s="301"/>
      <c r="I96" s="301"/>
      <c r="J96" s="301"/>
      <c r="K96" s="301"/>
      <c r="L96" s="301"/>
      <c r="M96" s="302"/>
      <c r="N96" s="302"/>
      <c r="O96" s="302"/>
      <c r="P96" s="301"/>
      <c r="Q96" s="301"/>
      <c r="R96" s="301"/>
      <c r="S96" s="301"/>
      <c r="T96" s="301"/>
      <c r="U96" s="301"/>
      <c r="V96" s="301"/>
      <c r="W96" s="301"/>
      <c r="X96" s="301"/>
      <c r="Y96" s="301"/>
      <c r="Z96" s="301"/>
      <c r="AA96" s="301"/>
      <c r="AB96" s="301"/>
      <c r="AC96" s="301"/>
      <c r="AD96" s="301"/>
      <c r="AE96" s="301"/>
      <c r="AF96" s="301"/>
      <c r="AG96" s="301"/>
      <c r="AH96" s="301"/>
      <c r="AI96" s="301"/>
      <c r="AJ96" s="301"/>
      <c r="AK96" s="301"/>
      <c r="AL96" s="301"/>
      <c r="AM96" s="301"/>
      <c r="AN96" s="301"/>
      <c r="AO96" s="301"/>
      <c r="AP96" s="301"/>
    </row>
    <row r="97" spans="2:42" x14ac:dyDescent="0.2">
      <c r="B97" s="301"/>
      <c r="C97" s="301"/>
      <c r="D97" s="301"/>
      <c r="E97" s="301"/>
      <c r="F97" s="301"/>
      <c r="G97" s="301"/>
      <c r="H97" s="301"/>
      <c r="I97" s="301"/>
      <c r="J97" s="301"/>
      <c r="K97" s="301"/>
      <c r="L97" s="301"/>
      <c r="M97" s="302"/>
      <c r="N97" s="302"/>
      <c r="O97" s="302"/>
      <c r="P97" s="301"/>
      <c r="Q97" s="301"/>
      <c r="R97" s="301"/>
      <c r="S97" s="301"/>
      <c r="T97" s="301"/>
      <c r="U97" s="301"/>
      <c r="V97" s="301"/>
      <c r="W97" s="301"/>
      <c r="X97" s="301"/>
      <c r="Y97" s="301"/>
      <c r="Z97" s="301"/>
      <c r="AA97" s="301"/>
      <c r="AB97" s="301"/>
      <c r="AC97" s="301"/>
      <c r="AD97" s="301"/>
      <c r="AE97" s="301"/>
      <c r="AF97" s="301"/>
      <c r="AG97" s="301"/>
      <c r="AH97" s="301"/>
      <c r="AI97" s="301"/>
      <c r="AJ97" s="301"/>
      <c r="AK97" s="301"/>
      <c r="AL97" s="301"/>
      <c r="AM97" s="301"/>
      <c r="AN97" s="301"/>
      <c r="AO97" s="301"/>
      <c r="AP97" s="301"/>
    </row>
    <row r="98" spans="2:42" x14ac:dyDescent="0.2">
      <c r="B98" s="301"/>
      <c r="C98" s="301"/>
      <c r="D98" s="301"/>
      <c r="E98" s="301"/>
      <c r="F98" s="301"/>
      <c r="G98" s="301"/>
      <c r="H98" s="301"/>
      <c r="I98" s="301"/>
      <c r="J98" s="301"/>
      <c r="K98" s="301"/>
      <c r="L98" s="301"/>
      <c r="M98" s="302"/>
      <c r="N98" s="302"/>
      <c r="O98" s="302"/>
      <c r="P98" s="301"/>
      <c r="Q98" s="301"/>
      <c r="R98" s="301"/>
      <c r="S98" s="301"/>
      <c r="T98" s="301"/>
      <c r="U98" s="301"/>
      <c r="V98" s="301"/>
      <c r="W98" s="301"/>
      <c r="X98" s="301"/>
      <c r="Y98" s="301"/>
      <c r="Z98" s="301"/>
      <c r="AA98" s="301"/>
      <c r="AB98" s="301"/>
      <c r="AC98" s="301"/>
      <c r="AD98" s="301"/>
      <c r="AE98" s="301"/>
      <c r="AF98" s="301"/>
      <c r="AG98" s="301"/>
      <c r="AH98" s="301"/>
      <c r="AI98" s="301"/>
      <c r="AJ98" s="301"/>
      <c r="AK98" s="301"/>
      <c r="AL98" s="301"/>
      <c r="AM98" s="301"/>
      <c r="AN98" s="301"/>
      <c r="AO98" s="301"/>
      <c r="AP98" s="301"/>
    </row>
    <row r="99" spans="2:42" x14ac:dyDescent="0.2">
      <c r="B99" s="301"/>
      <c r="C99" s="301"/>
      <c r="D99" s="301"/>
      <c r="E99" s="301"/>
      <c r="F99" s="301"/>
      <c r="G99" s="301"/>
      <c r="H99" s="301"/>
      <c r="I99" s="301"/>
      <c r="J99" s="301"/>
      <c r="K99" s="301"/>
      <c r="L99" s="301"/>
      <c r="M99" s="302"/>
      <c r="N99" s="302"/>
      <c r="O99" s="302"/>
      <c r="P99" s="301"/>
      <c r="Q99" s="301"/>
      <c r="R99" s="301"/>
      <c r="S99" s="301"/>
      <c r="T99" s="301"/>
      <c r="U99" s="301"/>
      <c r="V99" s="301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301"/>
      <c r="AH99" s="301"/>
      <c r="AI99" s="301"/>
      <c r="AJ99" s="301"/>
      <c r="AK99" s="301"/>
      <c r="AL99" s="301"/>
      <c r="AM99" s="301"/>
      <c r="AN99" s="301"/>
      <c r="AO99" s="301"/>
      <c r="AP99" s="301"/>
    </row>
    <row r="100" spans="2:42" x14ac:dyDescent="0.2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  <c r="L100" s="301"/>
      <c r="M100" s="302"/>
      <c r="N100" s="302"/>
      <c r="O100" s="302"/>
      <c r="P100" s="301"/>
      <c r="Q100" s="301"/>
      <c r="R100" s="301"/>
      <c r="S100" s="301"/>
      <c r="T100" s="301"/>
      <c r="U100" s="301"/>
      <c r="V100" s="301"/>
      <c r="W100" s="301"/>
      <c r="X100" s="301"/>
      <c r="Y100" s="301"/>
      <c r="Z100" s="301"/>
      <c r="AA100" s="301"/>
      <c r="AB100" s="301"/>
      <c r="AC100" s="301"/>
      <c r="AD100" s="301"/>
      <c r="AE100" s="301"/>
      <c r="AF100" s="301"/>
      <c r="AG100" s="301"/>
      <c r="AH100" s="301"/>
      <c r="AI100" s="301"/>
      <c r="AJ100" s="301"/>
      <c r="AK100" s="301"/>
      <c r="AL100" s="301"/>
      <c r="AM100" s="301"/>
      <c r="AN100" s="301"/>
      <c r="AO100" s="301"/>
      <c r="AP100" s="301"/>
    </row>
  </sheetData>
  <mergeCells count="2">
    <mergeCell ref="L1:N1"/>
    <mergeCell ref="C1:I1"/>
  </mergeCells>
  <phoneticPr fontId="4" type="noConversion"/>
  <pageMargins left="0.75" right="0.75" top="1" bottom="1" header="0.5" footer="0.5"/>
  <pageSetup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H107"/>
  <sheetViews>
    <sheetView zoomScale="85" zoomScaleNormal="85" workbookViewId="0"/>
  </sheetViews>
  <sheetFormatPr defaultColWidth="9.140625" defaultRowHeight="12.75" x14ac:dyDescent="0.2"/>
  <cols>
    <col min="1" max="1" width="23.7109375" style="12" customWidth="1"/>
    <col min="2" max="7" width="14.7109375" style="12" customWidth="1"/>
    <col min="8" max="8" width="12.7109375" style="12" customWidth="1"/>
    <col min="9" max="9" width="12.7109375" style="34" customWidth="1"/>
    <col min="10" max="10" width="12.7109375" style="12" customWidth="1"/>
    <col min="11" max="12" width="8.7109375" style="12" customWidth="1"/>
    <col min="13" max="13" width="12.7109375" style="12" customWidth="1"/>
    <col min="14" max="14" width="11.7109375" style="12" bestFit="1" customWidth="1"/>
    <col min="15" max="15" width="13.85546875" style="12" customWidth="1"/>
    <col min="16" max="16" width="12.7109375" style="12" customWidth="1"/>
    <col min="17" max="17" width="16.7109375" style="12" customWidth="1"/>
    <col min="18" max="20" width="10.7109375" style="12" customWidth="1"/>
    <col min="21" max="21" width="11.7109375" style="12" customWidth="1"/>
    <col min="22" max="22" width="14.7109375" style="12" customWidth="1"/>
    <col min="23" max="23" width="10.7109375" style="12" customWidth="1"/>
    <col min="24" max="24" width="11.7109375" style="12" customWidth="1"/>
    <col min="25" max="25" width="14.7109375" style="12" customWidth="1"/>
    <col min="26" max="26" width="10.7109375" style="12" customWidth="1"/>
    <col min="27" max="27" width="11.7109375" style="12" customWidth="1"/>
    <col min="28" max="29" width="14.7109375" style="12" customWidth="1"/>
    <col min="30" max="30" width="12.7109375" style="12" customWidth="1"/>
    <col min="31" max="31" width="13.42578125" style="12" customWidth="1"/>
    <col min="32" max="32" width="12.85546875" style="12" customWidth="1"/>
    <col min="33" max="33" width="10" style="12" customWidth="1"/>
    <col min="34" max="34" width="11.7109375" style="12" customWidth="1"/>
    <col min="35" max="35" width="9.140625" style="12"/>
    <col min="36" max="36" width="19.28515625" style="12" customWidth="1"/>
    <col min="37" max="37" width="28.140625" style="12" bestFit="1" customWidth="1"/>
    <col min="38" max="40" width="9.140625" style="12"/>
    <col min="41" max="41" width="18.140625" style="12" customWidth="1"/>
    <col min="42" max="42" width="8.140625" style="12" customWidth="1"/>
    <col min="43" max="43" width="19.85546875" style="12" customWidth="1"/>
    <col min="44" max="44" width="9.140625" style="12"/>
    <col min="45" max="45" width="18.85546875" style="12" customWidth="1"/>
    <col min="46" max="16384" width="9.140625" style="12"/>
  </cols>
  <sheetData>
    <row r="1" spans="1:34" ht="15.75" x14ac:dyDescent="0.25">
      <c r="A1" s="181" t="s">
        <v>57</v>
      </c>
      <c r="B1" s="182" t="s">
        <v>36</v>
      </c>
      <c r="C1" s="182"/>
      <c r="D1" s="182"/>
      <c r="E1" s="182"/>
      <c r="F1" s="182"/>
      <c r="G1" s="183"/>
      <c r="H1" s="182" t="s">
        <v>0</v>
      </c>
      <c r="I1" s="182"/>
      <c r="J1" s="183"/>
      <c r="K1" s="182" t="s">
        <v>100</v>
      </c>
      <c r="L1" s="183"/>
      <c r="T1" s="35"/>
      <c r="AF1" s="36"/>
      <c r="AG1" s="13"/>
      <c r="AH1" s="37"/>
    </row>
    <row r="2" spans="1:34" s="40" customFormat="1" ht="55.15" customHeight="1" x14ac:dyDescent="0.2">
      <c r="A2" s="22"/>
      <c r="B2" s="106" t="s">
        <v>99</v>
      </c>
      <c r="C2" s="106" t="s">
        <v>64</v>
      </c>
      <c r="D2" s="38" t="s">
        <v>86</v>
      </c>
      <c r="E2" s="38" t="s">
        <v>2</v>
      </c>
      <c r="F2" s="38" t="s">
        <v>3</v>
      </c>
      <c r="G2" s="107" t="s">
        <v>155</v>
      </c>
      <c r="H2" s="106" t="s">
        <v>5</v>
      </c>
      <c r="I2" s="38" t="s">
        <v>6</v>
      </c>
      <c r="J2" s="107" t="s">
        <v>7</v>
      </c>
      <c r="K2" s="106" t="s">
        <v>81</v>
      </c>
      <c r="L2" s="39" t="s">
        <v>47</v>
      </c>
      <c r="M2" s="12"/>
      <c r="N2" s="12"/>
      <c r="T2" s="41"/>
      <c r="AA2" s="12"/>
      <c r="AB2" s="12"/>
      <c r="AC2" s="12"/>
      <c r="AD2" s="12"/>
      <c r="AF2" s="42"/>
      <c r="AG2" s="43"/>
      <c r="AH2" s="44"/>
    </row>
    <row r="3" spans="1:34" ht="13.5" customHeight="1" x14ac:dyDescent="0.25">
      <c r="A3" s="45" t="str">
        <f>'Summary by Utility'!R3</f>
        <v>Alameda</v>
      </c>
      <c r="B3" s="46">
        <f ca="1">'Summary by Utility'!S3</f>
        <v>346.47740000000005</v>
      </c>
      <c r="C3" s="46">
        <f ca="1">'Summary by Utility'!T3</f>
        <v>2521519.52</v>
      </c>
      <c r="D3" s="47">
        <f ca="1">'Summary by Utility'!U3</f>
        <v>26806603.800000001</v>
      </c>
      <c r="E3" s="46">
        <f ca="1">'Summary by Utility'!V3</f>
        <v>306.71298000000002</v>
      </c>
      <c r="F3" s="47">
        <f ca="1">'Summary by Utility'!W3</f>
        <v>2294754.1379999998</v>
      </c>
      <c r="G3" s="48">
        <f ca="1">'Summary by Utility'!X3</f>
        <v>23635161.890000001</v>
      </c>
      <c r="H3" s="46">
        <f ca="1">'Summary by Utility'!Z3</f>
        <v>382174.05</v>
      </c>
      <c r="I3" s="47">
        <f ca="1">'Summary by Utility'!AA3</f>
        <v>722109.97</v>
      </c>
      <c r="J3" s="48">
        <f ca="1">'Summary by Utility'!AB3</f>
        <v>1104284.02</v>
      </c>
      <c r="K3" s="49">
        <f ca="1">'Summary by Utility'!AC3</f>
        <v>1.1992875729730919</v>
      </c>
      <c r="L3" s="50">
        <f ca="1">'Summary by Utility'!AD3</f>
        <v>0.79432811173478557</v>
      </c>
      <c r="M3" s="51"/>
      <c r="N3" s="51"/>
      <c r="T3" s="52"/>
    </row>
    <row r="4" spans="1:34" ht="13.5" customHeight="1" x14ac:dyDescent="0.25">
      <c r="A4" s="53" t="str">
        <f ca="1">'Summary by Utility'!R4</f>
        <v>Anaheim</v>
      </c>
      <c r="B4" s="54">
        <f ca="1">'Summary by Utility'!S4</f>
        <v>11586.76916</v>
      </c>
      <c r="C4" s="46">
        <f ca="1">'Summary by Utility'!T4</f>
        <v>33287969.860399995</v>
      </c>
      <c r="D4" s="55">
        <f ca="1">'Summary by Utility'!U4</f>
        <v>314046234.30519998</v>
      </c>
      <c r="E4" s="54">
        <f ca="1">'Summary by Utility'!V4</f>
        <v>11586.76916</v>
      </c>
      <c r="F4" s="55">
        <f ca="1">'Summary by Utility'!W4</f>
        <v>33287969.860399995</v>
      </c>
      <c r="G4" s="56">
        <f ca="1">'Summary by Utility'!X4</f>
        <v>314046234.30519998</v>
      </c>
      <c r="H4" s="54">
        <f ca="1">'Summary by Utility'!Z4</f>
        <v>4107052.3</v>
      </c>
      <c r="I4" s="55">
        <f ca="1">'Summary by Utility'!AA4</f>
        <v>1200485.3500000001</v>
      </c>
      <c r="J4" s="56">
        <f ca="1">'Summary by Utility'!AB4</f>
        <v>5307537.6500000004</v>
      </c>
      <c r="K4" s="57">
        <f ca="1">'Summary by Utility'!AC4</f>
        <v>8.0042131319072283</v>
      </c>
      <c r="L4" s="58">
        <f ca="1">'Summary by Utility'!AD4</f>
        <v>8.0042130020528415</v>
      </c>
      <c r="M4" s="51"/>
      <c r="N4" s="51"/>
      <c r="T4" s="59"/>
    </row>
    <row r="5" spans="1:34" ht="13.5" customHeight="1" x14ac:dyDescent="0.25">
      <c r="A5" s="53" t="str">
        <f ca="1">'Summary by Utility'!R5</f>
        <v>Azusa</v>
      </c>
      <c r="B5" s="54">
        <f ca="1">'Summary by Utility'!S5</f>
        <v>1123.259</v>
      </c>
      <c r="C5" s="46">
        <f ca="1">'Summary by Utility'!T5</f>
        <v>6913939</v>
      </c>
      <c r="D5" s="55">
        <f ca="1">'Summary by Utility'!U5</f>
        <v>68459367</v>
      </c>
      <c r="E5" s="54">
        <f ca="1">'Summary by Utility'!V5</f>
        <v>987.72980000000007</v>
      </c>
      <c r="F5" s="55">
        <f ca="1">'Summary by Utility'!W5</f>
        <v>5969283.7000000011</v>
      </c>
      <c r="G5" s="56">
        <f ca="1">'Summary by Utility'!X5</f>
        <v>60118423</v>
      </c>
      <c r="H5" s="54">
        <f ca="1">'Summary by Utility'!Z5</f>
        <v>633775.18999999994</v>
      </c>
      <c r="I5" s="55">
        <f ca="1">'Summary by Utility'!AA5</f>
        <v>180670</v>
      </c>
      <c r="J5" s="56">
        <f ca="1">'Summary by Utility'!AB5</f>
        <v>814445.19</v>
      </c>
      <c r="K5" s="57">
        <f ca="1">'Summary by Utility'!AC5</f>
        <v>8.1580918930860253</v>
      </c>
      <c r="L5" s="58">
        <f ca="1">'Summary by Utility'!AD5</f>
        <v>4.7007728824019406</v>
      </c>
      <c r="M5" s="51"/>
      <c r="N5" s="51"/>
      <c r="T5" s="35"/>
    </row>
    <row r="6" spans="1:34" ht="13.5" customHeight="1" x14ac:dyDescent="0.25">
      <c r="A6" s="53" t="str">
        <f ca="1">'Summary by Utility'!R6</f>
        <v>Banning</v>
      </c>
      <c r="B6" s="54">
        <f ca="1">'Summary by Utility'!S6</f>
        <v>2344.6602000000003</v>
      </c>
      <c r="C6" s="46">
        <f ca="1">'Summary by Utility'!T6</f>
        <v>416405.42000000004</v>
      </c>
      <c r="D6" s="55">
        <f ca="1">'Summary by Utility'!U6</f>
        <v>4972400.1000000006</v>
      </c>
      <c r="E6" s="54">
        <f ca="1">'Summary by Utility'!V6</f>
        <v>1884.4109099999998</v>
      </c>
      <c r="F6" s="55">
        <f ca="1">'Summary by Utility'!W6</f>
        <v>381580.26399999997</v>
      </c>
      <c r="G6" s="56">
        <f ca="1">'Summary by Utility'!X6</f>
        <v>4580669.6099999985</v>
      </c>
      <c r="H6" s="54">
        <f ca="1">'Summary by Utility'!Z6</f>
        <v>132394.51999999999</v>
      </c>
      <c r="I6" s="55">
        <f ca="1">'Summary by Utility'!AA6</f>
        <v>77888</v>
      </c>
      <c r="J6" s="56">
        <f ca="1">'Summary by Utility'!AB6</f>
        <v>210282.52</v>
      </c>
      <c r="K6" s="57">
        <f ca="1">'Summary by Utility'!AC6</f>
        <v>2.8951163273596134</v>
      </c>
      <c r="L6" s="58">
        <f ca="1">'Summary by Utility'!AD6</f>
        <v>2.4977275215366141</v>
      </c>
      <c r="M6" s="51"/>
      <c r="N6" s="51"/>
      <c r="T6" s="35"/>
    </row>
    <row r="7" spans="1:34" ht="13.5" customHeight="1" x14ac:dyDescent="0.25">
      <c r="A7" s="53" t="str">
        <f ca="1">'Summary by Utility'!R7</f>
        <v>Biggs</v>
      </c>
      <c r="B7" s="54">
        <f ca="1">'Summary by Utility'!S7</f>
        <v>1.58016</v>
      </c>
      <c r="C7" s="46">
        <f ca="1">'Summary by Utility'!T7</f>
        <v>135801.99600000001</v>
      </c>
      <c r="D7" s="55">
        <f ca="1">'Summary by Utility'!U7</f>
        <v>2037948.6047753233</v>
      </c>
      <c r="E7" s="54">
        <f ca="1">'Summary by Utility'!V7</f>
        <v>1.3206359999999999</v>
      </c>
      <c r="F7" s="55">
        <f ca="1">'Summary by Utility'!W7</f>
        <v>122089.64660000001</v>
      </c>
      <c r="G7" s="56">
        <f ca="1">'Summary by Utility'!X7</f>
        <v>1832366.8798202586</v>
      </c>
      <c r="H7" s="54">
        <f ca="1">'Summary by Utility'!Z7</f>
        <v>29339.41</v>
      </c>
      <c r="I7" s="55">
        <f ca="1">'Summary by Utility'!AA7</f>
        <v>5006</v>
      </c>
      <c r="J7" s="56">
        <f ca="1">'Summary by Utility'!AB7</f>
        <v>34345.410000000003</v>
      </c>
      <c r="K7" s="57">
        <f ca="1">'Summary by Utility'!AC7</f>
        <v>4.8984398332826009</v>
      </c>
      <c r="L7" s="58">
        <f ca="1">'Summary by Utility'!AD7</f>
        <v>4.4565985646915651</v>
      </c>
      <c r="M7" s="51"/>
      <c r="N7" s="51"/>
      <c r="T7" s="35"/>
    </row>
    <row r="8" spans="1:34" ht="13.5" customHeight="1" x14ac:dyDescent="0.25">
      <c r="A8" s="53" t="str">
        <f ca="1">'Summary by Utility'!R8</f>
        <v>Burbank</v>
      </c>
      <c r="B8" s="54">
        <f ca="1">'Summary by Utility'!S8</f>
        <v>4551.4357871565635</v>
      </c>
      <c r="C8" s="46">
        <f ca="1">'Summary by Utility'!T8</f>
        <v>14145862.547143316</v>
      </c>
      <c r="D8" s="55">
        <f ca="1">'Summary by Utility'!U8</f>
        <v>118646945.51697324</v>
      </c>
      <c r="E8" s="54">
        <f ca="1">'Summary by Utility'!V8</f>
        <v>4551.4357871565635</v>
      </c>
      <c r="F8" s="55">
        <f ca="1">'Summary by Utility'!W8</f>
        <v>14145862.547143316</v>
      </c>
      <c r="G8" s="56">
        <f ca="1">'Summary by Utility'!X8</f>
        <v>118646945.51697324</v>
      </c>
      <c r="H8" s="54">
        <f ca="1">'Summary by Utility'!Z8</f>
        <v>3151882.03</v>
      </c>
      <c r="I8" s="55">
        <f ca="1">'Summary by Utility'!AA8</f>
        <v>1281790.33</v>
      </c>
      <c r="J8" s="56">
        <f ca="1">'Summary by Utility'!AB8</f>
        <v>4433672.3600000003</v>
      </c>
      <c r="K8" s="57">
        <f ca="1">'Summary by Utility'!AC8</f>
        <v>2.4862955334213095</v>
      </c>
      <c r="L8" s="58">
        <f ca="1">'Summary by Utility'!AD8</f>
        <v>1.1331999332172826</v>
      </c>
      <c r="M8" s="51"/>
      <c r="N8" s="51"/>
      <c r="T8" s="35"/>
    </row>
    <row r="9" spans="1:34" ht="13.5" customHeight="1" x14ac:dyDescent="0.25">
      <c r="A9" s="53" t="str">
        <f ca="1">'Summary by Utility'!R9</f>
        <v>Colton</v>
      </c>
      <c r="B9" s="54">
        <f ca="1">'Summary by Utility'!S9</f>
        <v>311.19300000000004</v>
      </c>
      <c r="C9" s="46">
        <f ca="1">'Summary by Utility'!T9</f>
        <v>1225099.48</v>
      </c>
      <c r="D9" s="55">
        <f ca="1">'Summary by Utility'!U9</f>
        <v>12136694.719999999</v>
      </c>
      <c r="E9" s="54">
        <f ca="1">'Summary by Utility'!V9</f>
        <v>300.04702000000003</v>
      </c>
      <c r="F9" s="55">
        <f ca="1">'Summary by Utility'!W9</f>
        <v>1196866.0959999999</v>
      </c>
      <c r="G9" s="56">
        <f ca="1">'Summary by Utility'!X9</f>
        <v>11872111.144000001</v>
      </c>
      <c r="H9" s="54">
        <f ca="1">'Summary by Utility'!Z9</f>
        <v>446632.94</v>
      </c>
      <c r="I9" s="55">
        <f ca="1">'Summary by Utility'!AA9</f>
        <v>503978</v>
      </c>
      <c r="J9" s="56">
        <f ca="1">'Summary by Utility'!AB9</f>
        <v>950610.94</v>
      </c>
      <c r="K9" s="57">
        <f ca="1">'Summary by Utility'!AC9</f>
        <v>1.4978743853763059</v>
      </c>
      <c r="L9" s="58">
        <f ca="1">'Summary by Utility'!AD9</f>
        <v>1.5385589538014754</v>
      </c>
      <c r="M9" s="51"/>
      <c r="N9" s="51"/>
      <c r="T9" s="35"/>
    </row>
    <row r="10" spans="1:34" ht="13.5" customHeight="1" x14ac:dyDescent="0.25">
      <c r="A10" s="53" t="str">
        <f ca="1">'Summary by Utility'!R10</f>
        <v>Corona</v>
      </c>
      <c r="B10" s="54">
        <f ca="1">'Summary by Utility'!S10</f>
        <v>0</v>
      </c>
      <c r="C10" s="46">
        <f ca="1">'Summary by Utility'!T10</f>
        <v>34222.399999999994</v>
      </c>
      <c r="D10" s="55">
        <f ca="1">'Summary by Utility'!U10</f>
        <v>190384</v>
      </c>
      <c r="E10" s="54">
        <f ca="1">'Summary by Utility'!V10</f>
        <v>0</v>
      </c>
      <c r="F10" s="55">
        <f ca="1">'Summary by Utility'!W10</f>
        <v>27377.920000000002</v>
      </c>
      <c r="G10" s="56">
        <f ca="1">'Summary by Utility'!X10</f>
        <v>152307.20000000001</v>
      </c>
      <c r="H10" s="54">
        <f ca="1">'Summary by Utility'!Z10</f>
        <v>4777.9799999999996</v>
      </c>
      <c r="I10" s="55">
        <f ca="1">'Summary by Utility'!AA10</f>
        <v>3000</v>
      </c>
      <c r="J10" s="56">
        <f ca="1">'Summary by Utility'!AB10</f>
        <v>7777.98</v>
      </c>
      <c r="K10" s="57">
        <f ca="1">'Summary by Utility'!AC10</f>
        <v>2.5892161407400134</v>
      </c>
      <c r="L10" s="58">
        <f ca="1">'Summary by Utility'!AD10</f>
        <v>2.5594217363196718</v>
      </c>
      <c r="M10" s="51"/>
      <c r="N10" s="51"/>
      <c r="T10" s="35"/>
      <c r="Z10" s="60"/>
    </row>
    <row r="11" spans="1:34" ht="13.5" customHeight="1" x14ac:dyDescent="0.25">
      <c r="A11" s="53" t="str">
        <f ca="1">'Summary by Utility'!R11</f>
        <v>Glendale</v>
      </c>
      <c r="B11" s="54">
        <f ca="1">'Summary by Utility'!S11</f>
        <v>2043.203</v>
      </c>
      <c r="C11" s="46">
        <f ca="1">'Summary by Utility'!T11</f>
        <v>18938735.390000001</v>
      </c>
      <c r="D11" s="55">
        <f ca="1">'Summary by Utility'!U11</f>
        <v>76329510.99000001</v>
      </c>
      <c r="E11" s="54">
        <f ca="1">'Summary by Utility'!V11</f>
        <v>2001.5280200000002</v>
      </c>
      <c r="F11" s="55">
        <f ca="1">'Summary by Utility'!W11</f>
        <v>18842350.48</v>
      </c>
      <c r="G11" s="56">
        <f ca="1">'Summary by Utility'!X11</f>
        <v>74767037.439999998</v>
      </c>
      <c r="H11" s="54">
        <f ca="1">'Summary by Utility'!Z11</f>
        <v>1876465.47</v>
      </c>
      <c r="I11" s="55">
        <f ca="1">'Summary by Utility'!AA11</f>
        <v>146094.88</v>
      </c>
      <c r="J11" s="56">
        <f ca="1">'Summary by Utility'!AB11</f>
        <v>2022560.35</v>
      </c>
      <c r="K11" s="57">
        <f ca="1">'Summary by Utility'!AC11</f>
        <v>5.1811851262573949</v>
      </c>
      <c r="L11" s="58">
        <f ca="1">'Summary by Utility'!AD11</f>
        <v>2.2671409494810861</v>
      </c>
      <c r="M11" s="51"/>
      <c r="N11" s="51"/>
      <c r="T11" s="35"/>
      <c r="Z11" s="61"/>
    </row>
    <row r="12" spans="1:34" ht="13.5" customHeight="1" x14ac:dyDescent="0.2">
      <c r="A12" s="53" t="str">
        <f ca="1">'Summary by Utility'!R12</f>
        <v>Gridley</v>
      </c>
      <c r="B12" s="54">
        <f ca="1">'Summary by Utility'!S12</f>
        <v>10.675609999999999</v>
      </c>
      <c r="C12" s="46">
        <f ca="1">'Summary by Utility'!T12</f>
        <v>69023.239000000001</v>
      </c>
      <c r="D12" s="55">
        <f ca="1">'Summary by Utility'!U12</f>
        <v>794487.34</v>
      </c>
      <c r="E12" s="54">
        <f ca="1">'Summary by Utility'!V12</f>
        <v>4.4723798000000006</v>
      </c>
      <c r="F12" s="55">
        <f ca="1">'Summary by Utility'!W12</f>
        <v>49571.908479999998</v>
      </c>
      <c r="G12" s="56">
        <f ca="1">'Summary by Utility'!X12</f>
        <v>530939.75799999991</v>
      </c>
      <c r="H12" s="54">
        <f ca="1">'Summary by Utility'!Z12</f>
        <v>20708.099999999999</v>
      </c>
      <c r="I12" s="55">
        <f ca="1">'Summary by Utility'!AA12</f>
        <v>45858.16</v>
      </c>
      <c r="J12" s="56">
        <f ca="1">'Summary by Utility'!AB12</f>
        <v>66566.259999999995</v>
      </c>
      <c r="K12" s="57">
        <f ca="1">'Summary by Utility'!AC12</f>
        <v>0.87407354526793357</v>
      </c>
      <c r="L12" s="58">
        <f ca="1">'Summary by Utility'!AD12</f>
        <v>0.83453060205474838</v>
      </c>
      <c r="M12" s="51"/>
      <c r="N12" s="51"/>
      <c r="Z12" s="61"/>
    </row>
    <row r="13" spans="1:34" ht="13.5" customHeight="1" x14ac:dyDescent="0.2">
      <c r="A13" s="53" t="str">
        <f ca="1">'Summary by Utility'!R13</f>
        <v>Healdsburg</v>
      </c>
      <c r="B13" s="54">
        <f ca="1">'Summary by Utility'!S13</f>
        <v>22.001999999999999</v>
      </c>
      <c r="C13" s="46">
        <f ca="1">'Summary by Utility'!T13</f>
        <v>540933.14199999999</v>
      </c>
      <c r="D13" s="55">
        <f ca="1">'Summary by Utility'!U13</f>
        <v>5931236.7599999998</v>
      </c>
      <c r="E13" s="54">
        <f ca="1">'Summary by Utility'!V13</f>
        <v>18.296199999999999</v>
      </c>
      <c r="F13" s="55">
        <f ca="1">'Summary by Utility'!W13</f>
        <v>456429.59536000004</v>
      </c>
      <c r="G13" s="56">
        <f ca="1">'Summary by Utility'!X13</f>
        <v>4990360.9012000002</v>
      </c>
      <c r="H13" s="54">
        <f ca="1">'Summary by Utility'!Z13</f>
        <v>347740.13</v>
      </c>
      <c r="I13" s="55">
        <f ca="1">'Summary by Utility'!AA13</f>
        <v>45151.11</v>
      </c>
      <c r="J13" s="56">
        <f ca="1">'Summary by Utility'!AB13</f>
        <v>392891.24</v>
      </c>
      <c r="K13" s="57">
        <f ca="1">'Summary by Utility'!AC13</f>
        <v>1.6311560974250481</v>
      </c>
      <c r="L13" s="58">
        <f ca="1">'Summary by Utility'!AD13</f>
        <v>1.3612017145090038</v>
      </c>
      <c r="M13" s="51"/>
      <c r="N13" s="51"/>
      <c r="Z13" s="62"/>
    </row>
    <row r="14" spans="1:34" ht="13.5" customHeight="1" x14ac:dyDescent="0.2">
      <c r="A14" s="53" t="str">
        <f ca="1">'Summary by Utility'!R14</f>
        <v>Imperial</v>
      </c>
      <c r="B14" s="54">
        <f ca="1">'Summary by Utility'!S14</f>
        <v>5313.7286500000009</v>
      </c>
      <c r="C14" s="46">
        <f ca="1">'Summary by Utility'!T14</f>
        <v>27942888.825000003</v>
      </c>
      <c r="D14" s="55">
        <f ca="1">'Summary by Utility'!U14</f>
        <v>207598723.84999999</v>
      </c>
      <c r="E14" s="54">
        <f ca="1">'Summary by Utility'!V14</f>
        <v>4280.8237764999994</v>
      </c>
      <c r="F14" s="55">
        <f ca="1">'Summary by Utility'!W14</f>
        <v>24044766.735749997</v>
      </c>
      <c r="G14" s="56">
        <f ca="1">'Summary by Utility'!X14</f>
        <v>173229532.46599996</v>
      </c>
      <c r="H14" s="54">
        <f ca="1">'Summary by Utility'!Z14</f>
        <v>4262326.0599999996</v>
      </c>
      <c r="I14" s="55">
        <f ca="1">'Summary by Utility'!AA14</f>
        <v>1025344.69</v>
      </c>
      <c r="J14" s="56">
        <f ca="1">'Summary by Utility'!AB14</f>
        <v>5287670.75</v>
      </c>
      <c r="K14" s="57">
        <f ca="1">'Summary by Utility'!AC14</f>
        <v>4.1738198512444145</v>
      </c>
      <c r="L14" s="58">
        <f ca="1">'Summary by Utility'!AD14</f>
        <v>1.3842155827595142</v>
      </c>
      <c r="M14" s="51"/>
      <c r="N14" s="51"/>
    </row>
    <row r="15" spans="1:34" ht="13.5" customHeight="1" x14ac:dyDescent="0.2">
      <c r="A15" s="53" t="str">
        <f ca="1">'Summary by Utility'!R15</f>
        <v>Lassen</v>
      </c>
      <c r="B15" s="54">
        <f ca="1">'Summary by Utility'!S15</f>
        <v>91.632200000000012</v>
      </c>
      <c r="C15" s="46">
        <f ca="1">'Summary by Utility'!T15</f>
        <v>686230.76</v>
      </c>
      <c r="D15" s="55">
        <f ca="1">'Summary by Utility'!U15</f>
        <v>8009384.04</v>
      </c>
      <c r="E15" s="54">
        <f ca="1">'Summary by Utility'!V15</f>
        <v>71.195003306000018</v>
      </c>
      <c r="F15" s="55">
        <f ca="1">'Summary by Utility'!W15</f>
        <v>542648.51723300002</v>
      </c>
      <c r="G15" s="56">
        <f ca="1">'Summary by Utility'!X15</f>
        <v>6335695.5055630002</v>
      </c>
      <c r="H15" s="54">
        <f ca="1">'Summary by Utility'!Z15</f>
        <v>166221.84</v>
      </c>
      <c r="I15" s="55">
        <f ca="1">'Summary by Utility'!AA15</f>
        <v>34604.39</v>
      </c>
      <c r="J15" s="56">
        <f ca="1">'Summary by Utility'!AB15</f>
        <v>200826.23</v>
      </c>
      <c r="K15" s="57">
        <f ca="1">'Summary by Utility'!AC15</f>
        <v>3.5657061592579802</v>
      </c>
      <c r="L15" s="58">
        <f ca="1">'Summary by Utility'!AD15</f>
        <v>2.4883058578717243</v>
      </c>
      <c r="M15" s="51"/>
      <c r="N15" s="51"/>
      <c r="W15" s="418"/>
      <c r="X15" s="418"/>
      <c r="Y15" s="63"/>
    </row>
    <row r="16" spans="1:34" ht="13.5" customHeight="1" x14ac:dyDescent="0.2">
      <c r="A16" s="53" t="str">
        <f ca="1">'Summary by Utility'!R16</f>
        <v>Lathrop</v>
      </c>
      <c r="B16" s="54">
        <f ca="1">'Summary by Utility'!S16</f>
        <v>0</v>
      </c>
      <c r="C16" s="46">
        <f ca="1">'Summary by Utility'!T16</f>
        <v>0</v>
      </c>
      <c r="D16" s="55">
        <f ca="1">'Summary by Utility'!U16</f>
        <v>0</v>
      </c>
      <c r="E16" s="54">
        <f ca="1">'Summary by Utility'!V16</f>
        <v>0</v>
      </c>
      <c r="F16" s="55">
        <f ca="1">'Summary by Utility'!W16</f>
        <v>0</v>
      </c>
      <c r="G16" s="56">
        <f ca="1">'Summary by Utility'!X16</f>
        <v>0</v>
      </c>
      <c r="H16" s="54">
        <f ca="1">'Summary by Utility'!Z16</f>
        <v>0</v>
      </c>
      <c r="I16" s="55">
        <f ca="1">'Summary by Utility'!AA16</f>
        <v>0</v>
      </c>
      <c r="J16" s="56">
        <f ca="1">'Summary by Utility'!AB16</f>
        <v>0</v>
      </c>
      <c r="K16" s="57">
        <f ca="1">'Summary by Utility'!AC16</f>
        <v>0</v>
      </c>
      <c r="L16" s="58">
        <f ca="1">'Summary by Utility'!AD16</f>
        <v>0</v>
      </c>
      <c r="M16" s="51"/>
      <c r="N16" s="51"/>
      <c r="X16" s="64"/>
      <c r="Y16" s="63"/>
    </row>
    <row r="17" spans="1:34" ht="13.5" customHeight="1" x14ac:dyDescent="0.2">
      <c r="A17" s="53" t="str">
        <f ca="1">'Summary by Utility'!R17</f>
        <v xml:space="preserve">Lodi </v>
      </c>
      <c r="B17" s="54">
        <f ca="1">'Summary by Utility'!S17</f>
        <v>347.96382652</v>
      </c>
      <c r="C17" s="46">
        <f ca="1">'Summary by Utility'!T17</f>
        <v>4823544.5655699996</v>
      </c>
      <c r="D17" s="55">
        <f ca="1">'Summary by Utility'!U17</f>
        <v>57263176.898550004</v>
      </c>
      <c r="E17" s="54">
        <f ca="1">'Summary by Utility'!V17</f>
        <v>262.33529405600001</v>
      </c>
      <c r="F17" s="55">
        <f ca="1">'Summary by Utility'!W17</f>
        <v>3854297.7909960002</v>
      </c>
      <c r="G17" s="56">
        <f ca="1">'Summary by Utility'!X17</f>
        <v>45565923.75214</v>
      </c>
      <c r="H17" s="54">
        <f ca="1">'Summary by Utility'!Z17</f>
        <v>375054.63</v>
      </c>
      <c r="I17" s="55">
        <f ca="1">'Summary by Utility'!AA17</f>
        <v>1709251</v>
      </c>
      <c r="J17" s="56">
        <f ca="1">'Summary by Utility'!AB17</f>
        <v>2084305.63</v>
      </c>
      <c r="K17" s="57">
        <f ca="1">'Summary by Utility'!AC17</f>
        <v>2.6527537499674954</v>
      </c>
      <c r="L17" s="58">
        <f ca="1">'Summary by Utility'!AD17</f>
        <v>1.4857350197240775</v>
      </c>
      <c r="M17" s="51"/>
      <c r="N17" s="51"/>
      <c r="X17" s="64"/>
      <c r="Y17" s="63"/>
    </row>
    <row r="18" spans="1:34" ht="13.5" customHeight="1" x14ac:dyDescent="0.2">
      <c r="A18" s="53" t="str">
        <f ca="1">'Summary by Utility'!R18</f>
        <v>Lompoc</v>
      </c>
      <c r="B18" s="54">
        <f ca="1">'Summary by Utility'!S18</f>
        <v>18.645</v>
      </c>
      <c r="C18" s="46">
        <f ca="1">'Summary by Utility'!T18</f>
        <v>223445</v>
      </c>
      <c r="D18" s="55">
        <f ca="1">'Summary by Utility'!U18</f>
        <v>2178058</v>
      </c>
      <c r="E18" s="54">
        <f ca="1">'Summary by Utility'!V18</f>
        <v>13.917740000000002</v>
      </c>
      <c r="F18" s="55">
        <f ca="1">'Summary by Utility'!W18</f>
        <v>174500.74</v>
      </c>
      <c r="G18" s="56">
        <f ca="1">'Summary by Utility'!X18</f>
        <v>1715031.5200000003</v>
      </c>
      <c r="H18" s="54">
        <f ca="1">'Summary by Utility'!Z18</f>
        <v>30968.46</v>
      </c>
      <c r="I18" s="55">
        <f ca="1">'Summary by Utility'!AA18</f>
        <v>77664</v>
      </c>
      <c r="J18" s="56">
        <f ca="1">'Summary by Utility'!AB18</f>
        <v>108632.46</v>
      </c>
      <c r="K18" s="57">
        <f ca="1">'Summary by Utility'!AC18</f>
        <v>2.1041962503988336</v>
      </c>
      <c r="L18" s="58">
        <f ca="1">'Summary by Utility'!AD18</f>
        <v>1.4531707646362408</v>
      </c>
      <c r="M18" s="51"/>
      <c r="N18" s="51"/>
      <c r="X18" s="64"/>
    </row>
    <row r="19" spans="1:34" ht="13.5" customHeight="1" x14ac:dyDescent="0.2">
      <c r="A19" s="53" t="str">
        <f ca="1">'Summary by Utility'!R19</f>
        <v>Los Angeles</v>
      </c>
      <c r="B19" s="54">
        <f ca="1">'Summary by Utility'!S19</f>
        <v>43087.125794</v>
      </c>
      <c r="C19" s="46">
        <f ca="1">'Summary by Utility'!T19</f>
        <v>478886663.27076042</v>
      </c>
      <c r="D19" s="55">
        <f ca="1">'Summary by Utility'!U19</f>
        <v>7977934354.8428688</v>
      </c>
      <c r="E19" s="54">
        <f ca="1">'Summary by Utility'!V19</f>
        <v>43087.125794</v>
      </c>
      <c r="F19" s="55">
        <f ca="1">'Summary by Utility'!W19</f>
        <v>478886663.27076042</v>
      </c>
      <c r="G19" s="56">
        <f ca="1">'Summary by Utility'!X19</f>
        <v>7977934354.8428688</v>
      </c>
      <c r="H19" s="54">
        <f ca="1">'Summary by Utility'!Z19</f>
        <v>99593802.209999993</v>
      </c>
      <c r="I19" s="55">
        <f ca="1">'Summary by Utility'!AA19</f>
        <v>27070455.620000001</v>
      </c>
      <c r="J19" s="56">
        <f ca="1">'Summary by Utility'!AB19</f>
        <v>126664257.83</v>
      </c>
      <c r="K19" s="57">
        <f ca="1">'Summary by Utility'!AC19</f>
        <v>4.9890474207629216</v>
      </c>
      <c r="L19" s="58">
        <f ca="1">'Summary by Utility'!AD19</f>
        <v>4.0422033947110316</v>
      </c>
      <c r="M19" s="51"/>
      <c r="N19" s="51"/>
    </row>
    <row r="20" spans="1:34" ht="13.5" customHeight="1" x14ac:dyDescent="0.2">
      <c r="A20" s="53" t="str">
        <f ca="1">'Summary by Utility'!R20</f>
        <v>Merced</v>
      </c>
      <c r="B20" s="54">
        <f ca="1">'Summary by Utility'!S20</f>
        <v>0.38800000000000001</v>
      </c>
      <c r="C20" s="46">
        <f ca="1">'Summary by Utility'!T20</f>
        <v>1452132.33</v>
      </c>
      <c r="D20" s="55">
        <f ca="1">'Summary by Utility'!U20</f>
        <v>7344767.6200000001</v>
      </c>
      <c r="E20" s="54">
        <f ca="1">'Summary by Utility'!V20</f>
        <v>0.24114000000000005</v>
      </c>
      <c r="F20" s="55">
        <f ca="1">'Summary by Utility'!W20</f>
        <v>1167127.9610000001</v>
      </c>
      <c r="G20" s="56">
        <f ca="1">'Summary by Utility'!X20</f>
        <v>5870570.9639999997</v>
      </c>
      <c r="H20" s="54">
        <f ca="1">'Summary by Utility'!Z20</f>
        <v>107369</v>
      </c>
      <c r="I20" s="55">
        <f ca="1">'Summary by Utility'!AA20</f>
        <v>390000</v>
      </c>
      <c r="J20" s="56">
        <f ca="1">'Summary by Utility'!AB20</f>
        <v>497369</v>
      </c>
      <c r="K20" s="57">
        <f ca="1">'Summary by Utility'!AC20</f>
        <v>1.6825062793353194</v>
      </c>
      <c r="L20" s="58">
        <f ca="1">'Summary by Utility'!AD20</f>
        <v>0.72634583593865232</v>
      </c>
      <c r="M20" s="51"/>
      <c r="N20" s="51"/>
      <c r="AG20" s="13"/>
    </row>
    <row r="21" spans="1:34" ht="13.5" customHeight="1" x14ac:dyDescent="0.2">
      <c r="A21" s="53" t="str">
        <f ca="1">'Summary by Utility'!R21</f>
        <v>Modesto</v>
      </c>
      <c r="B21" s="54">
        <f ca="1">'Summary by Utility'!S21</f>
        <v>2584.6084536999997</v>
      </c>
      <c r="C21" s="46">
        <f ca="1">'Summary by Utility'!T21</f>
        <v>13964451.793499997</v>
      </c>
      <c r="D21" s="55">
        <f ca="1">'Summary by Utility'!U21</f>
        <v>192466928.29900002</v>
      </c>
      <c r="E21" s="54">
        <f ca="1">'Summary by Utility'!V21</f>
        <v>2070.3835242450004</v>
      </c>
      <c r="F21" s="55">
        <f ca="1">'Summary by Utility'!W21</f>
        <v>11374931.006664999</v>
      </c>
      <c r="G21" s="56">
        <f ca="1">'Summary by Utility'!X21</f>
        <v>156629072.23355001</v>
      </c>
      <c r="H21" s="54">
        <f ca="1">'Summary by Utility'!Z21</f>
        <v>1407001.9</v>
      </c>
      <c r="I21" s="55">
        <f ca="1">'Summary by Utility'!AA21</f>
        <v>1323680.53</v>
      </c>
      <c r="J21" s="56">
        <f ca="1">'Summary by Utility'!AB21</f>
        <v>2730682.43</v>
      </c>
      <c r="K21" s="57">
        <f ca="1">'Summary by Utility'!AC21</f>
        <v>6.3593623331971711</v>
      </c>
      <c r="L21" s="58">
        <f ca="1">'Summary by Utility'!AD21</f>
        <v>2.3556081681782532</v>
      </c>
      <c r="M21" s="51"/>
      <c r="N21" s="51"/>
      <c r="AH21" s="65"/>
    </row>
    <row r="22" spans="1:34" ht="13.5" customHeight="1" x14ac:dyDescent="0.2">
      <c r="A22" s="53" t="str">
        <f ca="1">'Summary by Utility'!R22</f>
        <v>Moreno Valley</v>
      </c>
      <c r="B22" s="54">
        <f ca="1">'Summary by Utility'!S22</f>
        <v>152.6</v>
      </c>
      <c r="C22" s="46">
        <f ca="1">'Summary by Utility'!T22</f>
        <v>966142</v>
      </c>
      <c r="D22" s="55">
        <f ca="1">'Summary by Utility'!U22</f>
        <v>4045420</v>
      </c>
      <c r="E22" s="54">
        <f ca="1">'Summary by Utility'!V22</f>
        <v>152.6</v>
      </c>
      <c r="F22" s="55">
        <f ca="1">'Summary by Utility'!W22</f>
        <v>955628.8</v>
      </c>
      <c r="G22" s="56">
        <f ca="1">'Summary by Utility'!X22</f>
        <v>3940288</v>
      </c>
      <c r="H22" s="54">
        <f ca="1">'Summary by Utility'!Z22</f>
        <v>64582</v>
      </c>
      <c r="I22" s="55">
        <f ca="1">'Summary by Utility'!AA22</f>
        <v>55584</v>
      </c>
      <c r="J22" s="56">
        <f ca="1">'Summary by Utility'!AB22</f>
        <v>120166</v>
      </c>
      <c r="K22" s="57">
        <f ca="1">'Summary by Utility'!AC22</f>
        <v>3.3621194242225041</v>
      </c>
      <c r="L22" s="58">
        <f ca="1">'Summary by Utility'!AD22</f>
        <v>5.9520234673621939</v>
      </c>
      <c r="M22" s="51"/>
      <c r="N22" s="51"/>
      <c r="AG22" s="13"/>
    </row>
    <row r="23" spans="1:34" ht="13.5" customHeight="1" x14ac:dyDescent="0.2">
      <c r="A23" s="53" t="str">
        <f ca="1">'Summary by Utility'!R23</f>
        <v>Needles</v>
      </c>
      <c r="B23" s="54">
        <f ca="1">'Summary by Utility'!S23</f>
        <v>0.8899999999999999</v>
      </c>
      <c r="C23" s="46">
        <f ca="1">'Summary by Utility'!T23</f>
        <v>3704.2</v>
      </c>
      <c r="D23" s="55">
        <f ca="1">'Summary by Utility'!U23</f>
        <v>52884.800000000003</v>
      </c>
      <c r="E23" s="54">
        <f ca="1">'Summary by Utility'!V23</f>
        <v>0.8899999999999999</v>
      </c>
      <c r="F23" s="55">
        <f ca="1">'Summary by Utility'!W23</f>
        <v>3091.3900000000003</v>
      </c>
      <c r="G23" s="56">
        <f ca="1">'Summary by Utility'!X23</f>
        <v>45061.01</v>
      </c>
      <c r="H23" s="54">
        <f ca="1">'Summary by Utility'!Z23</f>
        <v>111252.32</v>
      </c>
      <c r="I23" s="55">
        <f ca="1">'Summary by Utility'!AA23</f>
        <v>3172</v>
      </c>
      <c r="J23" s="56">
        <f ca="1">'Summary by Utility'!AB23</f>
        <v>114424.32000000001</v>
      </c>
      <c r="K23" s="57">
        <f ca="1">'Summary by Utility'!AC23</f>
        <v>0</v>
      </c>
      <c r="L23" s="58">
        <f ca="1">'Summary by Utility'!AD23</f>
        <v>0</v>
      </c>
      <c r="M23" s="51"/>
      <c r="N23" s="51"/>
      <c r="AG23" s="13"/>
    </row>
    <row r="24" spans="1:34" ht="13.5" customHeight="1" x14ac:dyDescent="0.2">
      <c r="A24" s="53" t="str">
        <f ca="1">'Summary by Utility'!R24</f>
        <v>Palo Alto</v>
      </c>
      <c r="B24" s="54">
        <f ca="1">'Summary by Utility'!S24</f>
        <v>741.83679494800003</v>
      </c>
      <c r="C24" s="46">
        <f ca="1">'Summary by Utility'!T24</f>
        <v>7322642.9267247571</v>
      </c>
      <c r="D24" s="55">
        <f ca="1">'Summary by Utility'!U24</f>
        <v>65678138.323679574</v>
      </c>
      <c r="E24" s="54">
        <f ca="1">'Summary by Utility'!V24</f>
        <v>594.73743595840006</v>
      </c>
      <c r="F24" s="55">
        <f ca="1">'Summary by Utility'!W24</f>
        <v>5986491.2402902059</v>
      </c>
      <c r="G24" s="56">
        <f ca="1">'Summary by Utility'!X24</f>
        <v>51790775.924534053</v>
      </c>
      <c r="H24" s="54">
        <f ca="1">'Summary by Utility'!Z24</f>
        <v>539529.25</v>
      </c>
      <c r="I24" s="55">
        <f ca="1">'Summary by Utility'!AA24</f>
        <v>2391148.0299999998</v>
      </c>
      <c r="J24" s="56">
        <f ca="1">'Summary by Utility'!AB24</f>
        <v>2930677.28</v>
      </c>
      <c r="K24" s="57">
        <f ca="1">'Summary by Utility'!AC24</f>
        <v>1.0431625253329708</v>
      </c>
      <c r="L24" s="58">
        <f ca="1">'Summary by Utility'!AD24</f>
        <v>0.68857330263613004</v>
      </c>
      <c r="M24" s="51"/>
      <c r="N24" s="51"/>
      <c r="S24" s="419" t="s">
        <v>60</v>
      </c>
      <c r="T24" s="421" t="s">
        <v>145</v>
      </c>
      <c r="U24" s="421"/>
      <c r="V24" s="421"/>
      <c r="W24" s="421" t="s">
        <v>146</v>
      </c>
      <c r="X24" s="421"/>
      <c r="Y24" s="421"/>
      <c r="Z24" s="421" t="s">
        <v>147</v>
      </c>
      <c r="AA24" s="421"/>
      <c r="AB24" s="422"/>
    </row>
    <row r="25" spans="1:34" ht="13.5" customHeight="1" x14ac:dyDescent="0.2">
      <c r="A25" s="53" t="str">
        <f ca="1">'Summary by Utility'!R25</f>
        <v>Pasadena</v>
      </c>
      <c r="B25" s="54">
        <f ca="1">'Summary by Utility'!S25</f>
        <v>3408.5178000000001</v>
      </c>
      <c r="C25" s="46">
        <f ca="1">'Summary by Utility'!T25</f>
        <v>25122797.033</v>
      </c>
      <c r="D25" s="55">
        <f ca="1">'Summary by Utility'!U25</f>
        <v>179363502.80999997</v>
      </c>
      <c r="E25" s="54">
        <f ca="1">'Summary by Utility'!V25</f>
        <v>3342.5333300000002</v>
      </c>
      <c r="F25" s="55">
        <f ca="1">'Summary by Utility'!W25</f>
        <v>24948510.979599997</v>
      </c>
      <c r="G25" s="56">
        <f ca="1">'Summary by Utility'!X25</f>
        <v>177443323.19599998</v>
      </c>
      <c r="H25" s="54">
        <f ca="1">'Summary by Utility'!Z25</f>
        <v>4666554.4000000004</v>
      </c>
      <c r="I25" s="55">
        <f ca="1">'Summary by Utility'!AA25</f>
        <v>962125</v>
      </c>
      <c r="J25" s="56">
        <f ca="1">'Summary by Utility'!AB25</f>
        <v>5628679.4000000004</v>
      </c>
      <c r="K25" s="57">
        <f ca="1">'Summary by Utility'!AC25</f>
        <v>4.4319683095749642</v>
      </c>
      <c r="L25" s="58">
        <f ca="1">'Summary by Utility'!AD25</f>
        <v>4.4059647153254708</v>
      </c>
      <c r="M25" s="51"/>
      <c r="N25" s="51"/>
      <c r="S25" s="420"/>
      <c r="T25" s="424" t="s">
        <v>148</v>
      </c>
      <c r="U25" s="424" t="s">
        <v>149</v>
      </c>
      <c r="V25" s="424" t="s">
        <v>150</v>
      </c>
      <c r="W25" s="424" t="s">
        <v>148</v>
      </c>
      <c r="X25" s="424" t="s">
        <v>149</v>
      </c>
      <c r="Y25" s="424" t="s">
        <v>150</v>
      </c>
      <c r="Z25" s="424" t="s">
        <v>148</v>
      </c>
      <c r="AA25" s="424" t="s">
        <v>149</v>
      </c>
      <c r="AB25" s="423" t="s">
        <v>150</v>
      </c>
    </row>
    <row r="26" spans="1:34" ht="13.5" customHeight="1" x14ac:dyDescent="0.2">
      <c r="A26" s="53" t="str">
        <f ca="1">'Summary by Utility'!R26</f>
        <v>Pittsburg</v>
      </c>
      <c r="B26" s="54">
        <f ca="1">'Summary by Utility'!S26</f>
        <v>19.29326</v>
      </c>
      <c r="C26" s="46">
        <f ca="1">'Summary by Utility'!T26</f>
        <v>59454.74</v>
      </c>
      <c r="D26" s="55">
        <f ca="1">'Summary by Utility'!U26</f>
        <v>594547.4</v>
      </c>
      <c r="E26" s="54">
        <f ca="1">'Summary by Utility'!V26</f>
        <v>15.434608000000001</v>
      </c>
      <c r="F26" s="55">
        <f ca="1">'Summary by Utility'!W26</f>
        <v>47563.792000000001</v>
      </c>
      <c r="G26" s="56">
        <f ca="1">'Summary by Utility'!X26</f>
        <v>475637.92000000004</v>
      </c>
      <c r="H26" s="54">
        <f ca="1">'Summary by Utility'!Z26</f>
        <v>55123.6</v>
      </c>
      <c r="I26" s="55">
        <f ca="1">'Summary by Utility'!AA26</f>
        <v>7687.4</v>
      </c>
      <c r="J26" s="56">
        <f ca="1">'Summary by Utility'!AB26</f>
        <v>62811</v>
      </c>
      <c r="K26" s="57">
        <f ca="1">'Summary by Utility'!AC26</f>
        <v>0.94115388955664636</v>
      </c>
      <c r="L26" s="58">
        <f ca="1">'Summary by Utility'!AD26</f>
        <v>0.41415181721055622</v>
      </c>
      <c r="M26" s="51"/>
      <c r="N26" s="51"/>
      <c r="S26" s="420"/>
      <c r="T26" s="424"/>
      <c r="U26" s="424"/>
      <c r="V26" s="424"/>
      <c r="W26" s="424"/>
      <c r="X26" s="424"/>
      <c r="Y26" s="424"/>
      <c r="Z26" s="424"/>
      <c r="AA26" s="424"/>
      <c r="AB26" s="423"/>
    </row>
    <row r="27" spans="1:34" ht="13.5" customHeight="1" x14ac:dyDescent="0.2">
      <c r="A27" s="53" t="str">
        <f ca="1">'Summary by Utility'!R27</f>
        <v>Plumas-Sierra</v>
      </c>
      <c r="B27" s="54">
        <f ca="1">'Summary by Utility'!S27</f>
        <v>24.027656</v>
      </c>
      <c r="C27" s="46">
        <f ca="1">'Summary by Utility'!T27</f>
        <v>176448.79700000002</v>
      </c>
      <c r="D27" s="55">
        <f ca="1">'Summary by Utility'!U27</f>
        <v>2743478.0650000004</v>
      </c>
      <c r="E27" s="54">
        <f ca="1">'Summary by Utility'!V27</f>
        <v>17.4853998</v>
      </c>
      <c r="F27" s="55">
        <f ca="1">'Summary by Utility'!W27</f>
        <v>110830.04528000001</v>
      </c>
      <c r="G27" s="56">
        <f ca="1">'Summary by Utility'!X27</f>
        <v>1750054.2435999999</v>
      </c>
      <c r="H27" s="54">
        <f ca="1">'Summary by Utility'!Z27</f>
        <v>22593.73</v>
      </c>
      <c r="I27" s="55">
        <f ca="1">'Summary by Utility'!AA27</f>
        <v>88068.26</v>
      </c>
      <c r="J27" s="56">
        <f ca="1">'Summary by Utility'!AB27</f>
        <v>110661.99</v>
      </c>
      <c r="K27" s="57">
        <f ca="1">'Summary by Utility'!AC27</f>
        <v>1.6297973997051227</v>
      </c>
      <c r="L27" s="58">
        <f ca="1">'Summary by Utility'!AD27</f>
        <v>0.89564429863356221</v>
      </c>
      <c r="M27" s="51"/>
      <c r="N27" s="51"/>
      <c r="O27" s="100"/>
      <c r="P27" s="100" t="s">
        <v>68</v>
      </c>
      <c r="Q27" s="100" t="s">
        <v>144</v>
      </c>
      <c r="S27" s="420"/>
      <c r="T27" s="424"/>
      <c r="U27" s="424"/>
      <c r="V27" s="424"/>
      <c r="W27" s="424"/>
      <c r="X27" s="424"/>
      <c r="Y27" s="424"/>
      <c r="Z27" s="424"/>
      <c r="AA27" s="424"/>
      <c r="AB27" s="423"/>
    </row>
    <row r="28" spans="1:34" ht="13.5" customHeight="1" x14ac:dyDescent="0.2">
      <c r="A28" s="53" t="str">
        <f ca="1">'Summary by Utility'!R28</f>
        <v>Port of Oakland</v>
      </c>
      <c r="B28" s="54">
        <f ca="1">'Summary by Utility'!S28</f>
        <v>41.65</v>
      </c>
      <c r="C28" s="46">
        <f ca="1">'Summary by Utility'!T28</f>
        <v>283269</v>
      </c>
      <c r="D28" s="55">
        <f ca="1">'Summary by Utility'!U28</f>
        <v>2266152</v>
      </c>
      <c r="E28" s="54">
        <f ca="1">'Summary by Utility'!V28</f>
        <v>33.32</v>
      </c>
      <c r="F28" s="55">
        <f ca="1">'Summary by Utility'!W28</f>
        <v>226615.2</v>
      </c>
      <c r="G28" s="56">
        <f ca="1">'Summary by Utility'!X28</f>
        <v>1812921.6</v>
      </c>
      <c r="H28" s="54">
        <f ca="1">'Summary by Utility'!Z28</f>
        <v>14163</v>
      </c>
      <c r="I28" s="55">
        <f ca="1">'Summary by Utility'!AA28</f>
        <v>16650.86</v>
      </c>
      <c r="J28" s="56">
        <f ca="1">'Summary by Utility'!AB28</f>
        <v>30813.86</v>
      </c>
      <c r="K28" s="57">
        <f ca="1">'Summary by Utility'!AC28</f>
        <v>6.9588539290994342</v>
      </c>
      <c r="L28" s="58">
        <f ca="1">'Summary by Utility'!AD28</f>
        <v>1.6084728496217817</v>
      </c>
      <c r="M28" s="51"/>
      <c r="N28" s="51"/>
      <c r="O28" s="100">
        <v>2006</v>
      </c>
      <c r="P28" s="101">
        <v>54412728</v>
      </c>
      <c r="Q28" s="102">
        <v>169302.601</v>
      </c>
      <c r="S28" s="420"/>
      <c r="T28" s="424"/>
      <c r="U28" s="424"/>
      <c r="V28" s="424"/>
      <c r="W28" s="424"/>
      <c r="X28" s="424"/>
      <c r="Y28" s="424"/>
      <c r="Z28" s="424"/>
      <c r="AA28" s="424"/>
      <c r="AB28" s="423"/>
    </row>
    <row r="29" spans="1:34" ht="13.5" customHeight="1" x14ac:dyDescent="0.2">
      <c r="A29" s="53" t="str">
        <f ca="1">'Summary by Utility'!R29</f>
        <v>Rancho Cucamonga</v>
      </c>
      <c r="B29" s="54">
        <f ca="1">'Summary by Utility'!S29</f>
        <v>15.428000000000001</v>
      </c>
      <c r="C29" s="46">
        <f ca="1">'Summary by Utility'!T29</f>
        <v>53809.2</v>
      </c>
      <c r="D29" s="55">
        <f ca="1">'Summary by Utility'!U29</f>
        <v>860947.2</v>
      </c>
      <c r="E29" s="54">
        <f ca="1">'Summary by Utility'!V29</f>
        <v>15.428000000000001</v>
      </c>
      <c r="F29" s="55">
        <f ca="1">'Summary by Utility'!W29</f>
        <v>53809.2</v>
      </c>
      <c r="G29" s="56">
        <f ca="1">'Summary by Utility'!X29</f>
        <v>860947.2</v>
      </c>
      <c r="H29" s="54">
        <f ca="1">'Summary by Utility'!Z29</f>
        <v>23487.360000000001</v>
      </c>
      <c r="I29" s="55">
        <f ca="1">'Summary by Utility'!AA29</f>
        <v>32000</v>
      </c>
      <c r="J29" s="56">
        <f ca="1">'Summary by Utility'!AB29</f>
        <v>55487.360000000001</v>
      </c>
      <c r="K29" s="57">
        <f ca="1">'Summary by Utility'!AC29</f>
        <v>1.8661017903093193</v>
      </c>
      <c r="L29" s="58">
        <f ca="1">'Summary by Utility'!AD29</f>
        <v>3.2357831823605534</v>
      </c>
      <c r="M29" s="51"/>
      <c r="N29" s="51"/>
      <c r="O29" s="100">
        <v>2007</v>
      </c>
      <c r="P29" s="101">
        <v>63151647</v>
      </c>
      <c r="Q29" s="102">
        <v>254331.65900000001</v>
      </c>
      <c r="S29" s="22" t="s">
        <v>67</v>
      </c>
      <c r="T29" s="23">
        <f>169302601/1000</f>
        <v>169302.601</v>
      </c>
      <c r="U29" s="23">
        <v>2249214</v>
      </c>
      <c r="V29" s="24">
        <v>54412728</v>
      </c>
      <c r="W29" s="23"/>
      <c r="X29" s="23"/>
      <c r="Y29" s="24"/>
      <c r="Z29" s="23">
        <f>169302601/1000</f>
        <v>169302.601</v>
      </c>
      <c r="AA29" s="23">
        <v>2249214</v>
      </c>
      <c r="AB29" s="24">
        <v>54412728</v>
      </c>
    </row>
    <row r="30" spans="1:34" ht="13.5" customHeight="1" x14ac:dyDescent="0.2">
      <c r="A30" s="53" t="str">
        <f ca="1">'Summary by Utility'!R30</f>
        <v>Redding</v>
      </c>
      <c r="B30" s="54">
        <f ca="1">'Summary by Utility'!S30</f>
        <v>1507.4763000000003</v>
      </c>
      <c r="C30" s="46">
        <f ca="1">'Summary by Utility'!T30</f>
        <v>4546566.0460000001</v>
      </c>
      <c r="D30" s="55">
        <f ca="1">'Summary by Utility'!U30</f>
        <v>57909752.889179215</v>
      </c>
      <c r="E30" s="54">
        <f ca="1">'Summary by Utility'!V30</f>
        <v>1151.331825</v>
      </c>
      <c r="F30" s="55">
        <f ca="1">'Summary by Utility'!W30</f>
        <v>3477713.8748999997</v>
      </c>
      <c r="G30" s="56">
        <f ca="1">'Summary by Utility'!X30</f>
        <v>42921381.534343377</v>
      </c>
      <c r="H30" s="54">
        <f ca="1">'Summary by Utility'!Z30</f>
        <v>2626720.6</v>
      </c>
      <c r="I30" s="55">
        <f ca="1">'Summary by Utility'!AA30</f>
        <v>389847</v>
      </c>
      <c r="J30" s="56">
        <f ca="1">'Summary by Utility'!AB30</f>
        <v>3016567.6</v>
      </c>
      <c r="K30" s="57">
        <f ca="1">'Summary by Utility'!AC30</f>
        <v>1.9777249058566617</v>
      </c>
      <c r="L30" s="58">
        <f ca="1">'Summary by Utility'!AD30</f>
        <v>1.7471154578340129</v>
      </c>
      <c r="M30" s="51"/>
      <c r="N30" s="51"/>
      <c r="O30" s="100">
        <v>2008</v>
      </c>
      <c r="P30" s="101">
        <v>103907265.87263383</v>
      </c>
      <c r="Q30" s="102">
        <v>401919.20504450396</v>
      </c>
      <c r="S30" s="25" t="s">
        <v>66</v>
      </c>
      <c r="T30" s="26">
        <f>254331659/1000</f>
        <v>254331.65900000001</v>
      </c>
      <c r="U30" s="26">
        <v>3062361</v>
      </c>
      <c r="V30" s="27">
        <v>63151647</v>
      </c>
      <c r="W30" s="26"/>
      <c r="X30" s="26"/>
      <c r="Y30" s="27"/>
      <c r="Z30" s="26">
        <f>254331659/1000</f>
        <v>254331.65900000001</v>
      </c>
      <c r="AA30" s="26">
        <v>3062361</v>
      </c>
      <c r="AB30" s="27">
        <v>63151647</v>
      </c>
    </row>
    <row r="31" spans="1:34" ht="13.5" customHeight="1" x14ac:dyDescent="0.2">
      <c r="A31" s="53" t="str">
        <f ca="1">'Summary by Utility'!R31</f>
        <v>Riverside</v>
      </c>
      <c r="B31" s="54">
        <f ca="1">'Summary by Utility'!S31</f>
        <v>4843.6257205500015</v>
      </c>
      <c r="C31" s="46">
        <f ca="1">'Summary by Utility'!T31</f>
        <v>22448149.874910001</v>
      </c>
      <c r="D31" s="55">
        <f ca="1">'Summary by Utility'!U31</f>
        <v>307851018.46419001</v>
      </c>
      <c r="E31" s="54">
        <f ca="1">'Summary by Utility'!V31</f>
        <v>4055.9085734949999</v>
      </c>
      <c r="F31" s="55">
        <f ca="1">'Summary by Utility'!W31</f>
        <v>20955994.8568675</v>
      </c>
      <c r="G31" s="56">
        <f ca="1">'Summary by Utility'!X31</f>
        <v>273260645.46550345</v>
      </c>
      <c r="H31" s="54">
        <f ca="1">'Summary by Utility'!Z31</f>
        <v>5433764.3399999999</v>
      </c>
      <c r="I31" s="55">
        <f ca="1">'Summary by Utility'!AA31</f>
        <v>558232.1</v>
      </c>
      <c r="J31" s="56">
        <f ca="1">'Summary by Utility'!AB31</f>
        <v>5991996.4400000004</v>
      </c>
      <c r="K31" s="57">
        <f ca="1">'Summary by Utility'!AC31</f>
        <v>6.9478617359973089</v>
      </c>
      <c r="L31" s="58">
        <f ca="1">'Summary by Utility'!AD31</f>
        <v>6.0267473388936352</v>
      </c>
      <c r="M31" s="51"/>
      <c r="N31" s="51"/>
      <c r="O31" s="100">
        <v>2009</v>
      </c>
      <c r="P31" s="101">
        <v>146093107.49998564</v>
      </c>
      <c r="Q31" s="102">
        <v>644260.23172980908</v>
      </c>
      <c r="S31" s="28" t="s">
        <v>61</v>
      </c>
      <c r="T31" s="26">
        <f>401919205.044504/1000</f>
        <v>401919.20504450396</v>
      </c>
      <c r="U31" s="26">
        <v>4473801.2164032739</v>
      </c>
      <c r="V31" s="27">
        <v>103907265.87263383</v>
      </c>
      <c r="W31" s="26"/>
      <c r="X31" s="26"/>
      <c r="Y31" s="27"/>
      <c r="Z31" s="26">
        <f>401919205.044504/1000</f>
        <v>401919.20504450396</v>
      </c>
      <c r="AA31" s="26">
        <v>4473801.2164032739</v>
      </c>
      <c r="AB31" s="27">
        <v>103907265.87263383</v>
      </c>
    </row>
    <row r="32" spans="1:34" ht="13.5" customHeight="1" x14ac:dyDescent="0.2">
      <c r="A32" s="53" t="str">
        <f ca="1">'Summary by Utility'!R32</f>
        <v>Roseville</v>
      </c>
      <c r="B32" s="66">
        <f ca="1">'Summary by Utility'!S32</f>
        <v>4375.6000000000004</v>
      </c>
      <c r="C32" s="46">
        <f ca="1">'Summary by Utility'!T32</f>
        <v>14850971.790646799</v>
      </c>
      <c r="D32" s="67">
        <f ca="1">'Summary by Utility'!U32</f>
        <v>112395392.58110124</v>
      </c>
      <c r="E32" s="54">
        <f ca="1">'Summary by Utility'!V32</f>
        <v>4354.2739499999998</v>
      </c>
      <c r="F32" s="55">
        <f ca="1">'Summary by Utility'!W32</f>
        <v>14672051.452646799</v>
      </c>
      <c r="G32" s="56">
        <f ca="1">'Summary by Utility'!X32</f>
        <v>110077264.07053308</v>
      </c>
      <c r="H32" s="54">
        <f ca="1">'Summary by Utility'!Z32</f>
        <v>2783250.26</v>
      </c>
      <c r="I32" s="55">
        <f ca="1">'Summary by Utility'!AA32</f>
        <v>1667194</v>
      </c>
      <c r="J32" s="56">
        <f ca="1">'Summary by Utility'!AB32</f>
        <v>4450444.26</v>
      </c>
      <c r="K32" s="57">
        <f ca="1">'Summary by Utility'!AC32</f>
        <v>1.226377855319102</v>
      </c>
      <c r="L32" s="58">
        <f ca="1">'Summary by Utility'!AD32</f>
        <v>1.0985930163475572</v>
      </c>
      <c r="M32" s="51"/>
      <c r="N32" s="51"/>
      <c r="O32" s="100">
        <v>2010</v>
      </c>
      <c r="P32" s="103">
        <v>123433250</v>
      </c>
      <c r="Q32" s="102">
        <v>522928.99800000002</v>
      </c>
      <c r="S32" s="25" t="s">
        <v>63</v>
      </c>
      <c r="T32" s="26">
        <f>644260231.729809/1000</f>
        <v>644260.23172980908</v>
      </c>
      <c r="U32" s="26">
        <v>6749912.0125489216</v>
      </c>
      <c r="V32" s="27">
        <v>146093107.49998564</v>
      </c>
      <c r="W32" s="26"/>
      <c r="X32" s="26"/>
      <c r="Y32" s="27"/>
      <c r="Z32" s="26">
        <f>644260231.729809/1000</f>
        <v>644260.23172980908</v>
      </c>
      <c r="AA32" s="26">
        <v>6749912.0125489216</v>
      </c>
      <c r="AB32" s="27">
        <v>146093107.49998564</v>
      </c>
    </row>
    <row r="33" spans="1:30" ht="13.5" customHeight="1" x14ac:dyDescent="0.2">
      <c r="A33" s="53" t="str">
        <f ca="1">'Summary by Utility'!R33</f>
        <v>Sacramento</v>
      </c>
      <c r="B33" s="54">
        <f ca="1">'Summary by Utility'!S33</f>
        <v>37670.296800000004</v>
      </c>
      <c r="C33" s="46">
        <f ca="1">'Summary by Utility'!T33</f>
        <v>210645075.00200567</v>
      </c>
      <c r="D33" s="55">
        <f ca="1">'Summary by Utility'!U33</f>
        <v>2503817774.1924715</v>
      </c>
      <c r="E33" s="54">
        <f ca="1">'Summary by Utility'!V33</f>
        <v>26029.983398464417</v>
      </c>
      <c r="F33" s="55">
        <f ca="1">'Summary by Utility'!W33</f>
        <v>155385527.3416743</v>
      </c>
      <c r="G33" s="56">
        <f ca="1">'Summary by Utility'!X33</f>
        <v>1839042042.0062308</v>
      </c>
      <c r="H33" s="54">
        <f ca="1">'Summary by Utility'!Z33</f>
        <v>16715881.34</v>
      </c>
      <c r="I33" s="55">
        <f ca="1">'Summary by Utility'!AA33</f>
        <v>23267083.309999999</v>
      </c>
      <c r="J33" s="56">
        <f ca="1">'Summary by Utility'!AB33</f>
        <v>39982964.649999999</v>
      </c>
      <c r="K33" s="57">
        <f ca="1">'Summary by Utility'!AC33</f>
        <v>4.2664034590559625</v>
      </c>
      <c r="L33" s="58">
        <f ca="1">'Summary by Utility'!AD33</f>
        <v>1.6778099705640106</v>
      </c>
      <c r="M33" s="51"/>
      <c r="N33" s="51"/>
      <c r="O33" s="100">
        <v>2011</v>
      </c>
      <c r="P33" s="103">
        <v>132372795</v>
      </c>
      <c r="Q33" s="102">
        <v>459458.53899999999</v>
      </c>
      <c r="S33" s="25" t="s">
        <v>70</v>
      </c>
      <c r="T33" s="26">
        <f>522928998/1000</f>
        <v>522928.99800000002</v>
      </c>
      <c r="U33" s="26">
        <v>5586299</v>
      </c>
      <c r="V33" s="27">
        <v>123433250</v>
      </c>
      <c r="W33" s="26"/>
      <c r="X33" s="26"/>
      <c r="Y33" s="27"/>
      <c r="Z33" s="26">
        <f>522928998/1000</f>
        <v>522928.99800000002</v>
      </c>
      <c r="AA33" s="26">
        <v>5586299</v>
      </c>
      <c r="AB33" s="27">
        <v>123433250</v>
      </c>
    </row>
    <row r="34" spans="1:30" ht="13.5" customHeight="1" x14ac:dyDescent="0.2">
      <c r="A34" s="53" t="str">
        <f ca="1">'Summary by Utility'!R34</f>
        <v>San Francisco</v>
      </c>
      <c r="B34" s="54">
        <f ca="1">'Summary by Utility'!S34</f>
        <v>200.98999999999998</v>
      </c>
      <c r="C34" s="46">
        <f ca="1">'Summary by Utility'!T34</f>
        <v>3194817.6839999999</v>
      </c>
      <c r="D34" s="55">
        <f ca="1">'Summary by Utility'!U34</f>
        <v>50207265.259999998</v>
      </c>
      <c r="E34" s="54">
        <f ca="1">'Summary by Utility'!V34</f>
        <v>189.89</v>
      </c>
      <c r="F34" s="55">
        <f ca="1">'Summary by Utility'!W34</f>
        <v>3025727.6839999999</v>
      </c>
      <c r="G34" s="56">
        <f ca="1">'Summary by Utility'!X34</f>
        <v>46825465.259999998</v>
      </c>
      <c r="H34" s="54">
        <f ca="1">'Summary by Utility'!Z34</f>
        <v>3100679.39</v>
      </c>
      <c r="I34" s="55">
        <f ca="1">'Summary by Utility'!AA34</f>
        <v>171541.79</v>
      </c>
      <c r="J34" s="56">
        <f ca="1">'Summary by Utility'!AB34</f>
        <v>3272221.18</v>
      </c>
      <c r="K34" s="57">
        <f ca="1">'Summary by Utility'!AC34</f>
        <v>2.1480502927741916</v>
      </c>
      <c r="L34" s="58">
        <f ca="1">'Summary by Utility'!AD34</f>
        <v>1.819166774980282</v>
      </c>
      <c r="M34" s="51"/>
      <c r="N34" s="51"/>
      <c r="O34" s="100">
        <v>2012</v>
      </c>
      <c r="P34" s="104">
        <v>126936631</v>
      </c>
      <c r="Q34" s="102">
        <v>439710.36900000001</v>
      </c>
      <c r="S34" s="25" t="s">
        <v>73</v>
      </c>
      <c r="T34" s="26">
        <f>459458539/1000</f>
        <v>459458.53899999999</v>
      </c>
      <c r="U34" s="26">
        <v>4604364</v>
      </c>
      <c r="V34" s="27">
        <v>132372795</v>
      </c>
      <c r="W34" s="26"/>
      <c r="X34" s="26"/>
      <c r="Y34" s="27"/>
      <c r="Z34" s="26">
        <f>459458539/1000</f>
        <v>459458.53899999999</v>
      </c>
      <c r="AA34" s="26">
        <v>4604364</v>
      </c>
      <c r="AB34" s="27">
        <v>132372795</v>
      </c>
    </row>
    <row r="35" spans="1:30" ht="13.5" customHeight="1" x14ac:dyDescent="0.2">
      <c r="A35" s="53" t="str">
        <f ca="1">'Summary by Utility'!R35</f>
        <v>Shasta Lake</v>
      </c>
      <c r="B35" s="54">
        <f ca="1">'Summary by Utility'!S35</f>
        <v>84.608260000000001</v>
      </c>
      <c r="C35" s="46">
        <f ca="1">'Summary by Utility'!T35</f>
        <v>373680.17660000001</v>
      </c>
      <c r="D35" s="55">
        <f ca="1">'Summary by Utility'!U35</f>
        <v>4369233.0010000002</v>
      </c>
      <c r="E35" s="54">
        <f ca="1">'Summary by Utility'!V35</f>
        <v>48.817593471999999</v>
      </c>
      <c r="F35" s="55">
        <f ca="1">'Summary by Utility'!W35</f>
        <v>276037.69942720002</v>
      </c>
      <c r="G35" s="56">
        <f ca="1">'Summary by Utility'!X35</f>
        <v>3082778.2524927999</v>
      </c>
      <c r="H35" s="54">
        <f ca="1">'Summary by Utility'!Z35</f>
        <v>120401.05</v>
      </c>
      <c r="I35" s="55">
        <f ca="1">'Summary by Utility'!AA35</f>
        <v>51962.2</v>
      </c>
      <c r="J35" s="56">
        <f ca="1">'Summary by Utility'!AB35</f>
        <v>172363.25</v>
      </c>
      <c r="K35" s="57">
        <f ca="1">'Summary by Utility'!AC35</f>
        <v>2.1221802666784226</v>
      </c>
      <c r="L35" s="58">
        <f ca="1">'Summary by Utility'!AD35</f>
        <v>1.9272075730656169</v>
      </c>
      <c r="M35" s="51"/>
      <c r="N35" s="51"/>
      <c r="O35" s="100">
        <v>2013</v>
      </c>
      <c r="P35" s="101">
        <v>134475230</v>
      </c>
      <c r="Q35" s="102">
        <v>521478</v>
      </c>
      <c r="S35" s="25" t="s">
        <v>79</v>
      </c>
      <c r="T35" s="26">
        <f>439710369/1000</f>
        <v>439710.36900000001</v>
      </c>
      <c r="U35" s="26">
        <v>4638521</v>
      </c>
      <c r="V35" s="27">
        <v>126936631</v>
      </c>
      <c r="W35" s="26"/>
      <c r="X35" s="26"/>
      <c r="Y35" s="27"/>
      <c r="Z35" s="26">
        <f>439710369/1000</f>
        <v>439710.36900000001</v>
      </c>
      <c r="AA35" s="26">
        <v>4638521</v>
      </c>
      <c r="AB35" s="27">
        <v>126936631</v>
      </c>
      <c r="AC35" s="18"/>
      <c r="AD35" s="18"/>
    </row>
    <row r="36" spans="1:30" ht="13.5" customHeight="1" x14ac:dyDescent="0.2">
      <c r="A36" s="53" t="str">
        <f ca="1">'Summary by Utility'!R36</f>
        <v>Silicon Valley Power</v>
      </c>
      <c r="B36" s="54">
        <f ca="1">'Summary by Utility'!S36</f>
        <v>1680.1049999999996</v>
      </c>
      <c r="C36" s="46">
        <f ca="1">'Summary by Utility'!T36</f>
        <v>20494724</v>
      </c>
      <c r="D36" s="55">
        <f ca="1">'Summary by Utility'!U36</f>
        <v>308858903</v>
      </c>
      <c r="E36" s="54">
        <f ca="1">'Summary by Utility'!V36</f>
        <v>1457.6082799999999</v>
      </c>
      <c r="F36" s="55">
        <f ca="1">'Summary by Utility'!W36</f>
        <v>16887614.68</v>
      </c>
      <c r="G36" s="56">
        <f ca="1">'Summary by Utility'!X36</f>
        <v>257607570.39999998</v>
      </c>
      <c r="H36" s="54">
        <f ca="1">'Summary by Utility'!Z36</f>
        <v>2305865.7799999998</v>
      </c>
      <c r="I36" s="55">
        <f ca="1">'Summary by Utility'!AA36</f>
        <v>2065335.27</v>
      </c>
      <c r="J36" s="56">
        <f ca="1">'Summary by Utility'!AB36</f>
        <v>4371201.05</v>
      </c>
      <c r="K36" s="57">
        <f ca="1">'Summary by Utility'!AC36</f>
        <v>6.4872255449059821</v>
      </c>
      <c r="L36" s="58">
        <f ca="1">'Summary by Utility'!AD36</f>
        <v>2.6596854414780684</v>
      </c>
      <c r="M36" s="51"/>
      <c r="N36" s="51"/>
      <c r="O36" s="100">
        <v>2014</v>
      </c>
      <c r="P36" s="101">
        <v>169901735</v>
      </c>
      <c r="Q36" s="102">
        <v>568980</v>
      </c>
      <c r="S36" s="25" t="s">
        <v>90</v>
      </c>
      <c r="T36" s="29">
        <f t="shared" ref="T36:V40" si="0">Z36-W36</f>
        <v>456407</v>
      </c>
      <c r="U36" s="29">
        <f t="shared" si="0"/>
        <v>4420676</v>
      </c>
      <c r="V36" s="30">
        <f t="shared" si="0"/>
        <v>130475230</v>
      </c>
      <c r="W36" s="26">
        <v>65071</v>
      </c>
      <c r="X36" s="26">
        <v>1301424</v>
      </c>
      <c r="Y36" s="27">
        <v>4000000</v>
      </c>
      <c r="Z36" s="26">
        <v>521478</v>
      </c>
      <c r="AA36" s="26">
        <v>5722100</v>
      </c>
      <c r="AB36" s="27">
        <v>134475230</v>
      </c>
      <c r="AC36" s="18"/>
      <c r="AD36" s="18"/>
    </row>
    <row r="37" spans="1:30" ht="13.5" customHeight="1" x14ac:dyDescent="0.2">
      <c r="A37" s="53" t="str">
        <f ca="1">'Summary by Utility'!R37</f>
        <v>Trinity</v>
      </c>
      <c r="B37" s="54">
        <f ca="1">'Summary by Utility'!S37</f>
        <v>5.0460000000000003</v>
      </c>
      <c r="C37" s="46">
        <f ca="1">'Summary by Utility'!T37</f>
        <v>1392</v>
      </c>
      <c r="D37" s="55">
        <f ca="1">'Summary by Utility'!U37</f>
        <v>20880</v>
      </c>
      <c r="E37" s="54">
        <f ca="1">'Summary by Utility'!V37</f>
        <v>4.0368000000000004</v>
      </c>
      <c r="F37" s="55">
        <f ca="1">'Summary by Utility'!W37</f>
        <v>1113.6000000000001</v>
      </c>
      <c r="G37" s="56">
        <f ca="1">'Summary by Utility'!X37</f>
        <v>16704</v>
      </c>
      <c r="H37" s="54">
        <f ca="1">'Summary by Utility'!Z37</f>
        <v>99429.69</v>
      </c>
      <c r="I37" s="55">
        <f ca="1">'Summary by Utility'!AA37</f>
        <v>5000</v>
      </c>
      <c r="J37" s="56">
        <f ca="1">'Summary by Utility'!AB37</f>
        <v>104429.69</v>
      </c>
      <c r="K37" s="57">
        <f ca="1">'Summary by Utility'!AC37</f>
        <v>2.6555242441102408E-2</v>
      </c>
      <c r="L37" s="58">
        <f ca="1">'Summary by Utility'!AD37</f>
        <v>7.8040697415559038E-2</v>
      </c>
      <c r="M37" s="51"/>
      <c r="N37" s="51"/>
      <c r="O37" s="100">
        <v>2015</v>
      </c>
      <c r="P37" s="101">
        <v>163008335.4365404</v>
      </c>
      <c r="Q37" s="102">
        <v>644703</v>
      </c>
      <c r="S37" s="25" t="s">
        <v>97</v>
      </c>
      <c r="T37" s="29">
        <f t="shared" si="0"/>
        <v>497798</v>
      </c>
      <c r="U37" s="29">
        <f t="shared" si="0"/>
        <v>4990596</v>
      </c>
      <c r="V37" s="30">
        <f t="shared" si="0"/>
        <v>165704723</v>
      </c>
      <c r="W37" s="26">
        <v>71182</v>
      </c>
      <c r="X37" s="26">
        <v>1423632</v>
      </c>
      <c r="Y37" s="27">
        <v>4197012</v>
      </c>
      <c r="Z37" s="26">
        <v>568980</v>
      </c>
      <c r="AA37" s="26">
        <v>6414228</v>
      </c>
      <c r="AB37" s="27">
        <v>169901735</v>
      </c>
      <c r="AC37" s="18"/>
      <c r="AD37" s="18"/>
    </row>
    <row r="38" spans="1:30" ht="13.5" customHeight="1" x14ac:dyDescent="0.2">
      <c r="A38" s="53" t="str">
        <f ca="1">'Summary by Utility'!R38</f>
        <v>Truckee Donner</v>
      </c>
      <c r="B38" s="54">
        <f ca="1">'Summary by Utility'!S38</f>
        <v>240.2237638222895</v>
      </c>
      <c r="C38" s="46">
        <f ca="1">'Summary by Utility'!T38</f>
        <v>1770068.3743970096</v>
      </c>
      <c r="D38" s="55">
        <f ca="1">'Summary by Utility'!U38</f>
        <v>24122116.662365101</v>
      </c>
      <c r="E38" s="54">
        <f ca="1">'Summary by Utility'!V38</f>
        <v>178.64567148210989</v>
      </c>
      <c r="F38" s="55">
        <f ca="1">'Summary by Utility'!W38</f>
        <v>1242635.4293229061</v>
      </c>
      <c r="G38" s="56">
        <f ca="1">'Summary by Utility'!X38</f>
        <v>17532739.542314146</v>
      </c>
      <c r="H38" s="54">
        <f ca="1">'Summary by Utility'!Z38</f>
        <v>451107</v>
      </c>
      <c r="I38" s="55">
        <f ca="1">'Summary by Utility'!AA38</f>
        <v>294232.3</v>
      </c>
      <c r="J38" s="56">
        <f ca="1">'Summary by Utility'!AB38</f>
        <v>745339.3</v>
      </c>
      <c r="K38" s="57">
        <f ca="1">'Summary by Utility'!AC38</f>
        <v>2.3740627148462718</v>
      </c>
      <c r="L38" s="58">
        <f ca="1">'Summary by Utility'!AD38</f>
        <v>2.3740627148462714</v>
      </c>
      <c r="M38" s="51"/>
      <c r="N38" s="51"/>
      <c r="O38" s="100">
        <v>2016</v>
      </c>
      <c r="P38" s="105">
        <v>154796667.50699997</v>
      </c>
      <c r="Q38" s="102">
        <v>771592</v>
      </c>
      <c r="S38" s="25" t="s">
        <v>122</v>
      </c>
      <c r="T38" s="29">
        <f t="shared" si="0"/>
        <v>508715</v>
      </c>
      <c r="U38" s="29">
        <f t="shared" si="0"/>
        <v>5400690</v>
      </c>
      <c r="V38" s="30">
        <f t="shared" si="0"/>
        <v>156434622.4365404</v>
      </c>
      <c r="W38" s="26">
        <v>135988</v>
      </c>
      <c r="X38" s="26">
        <v>2435626</v>
      </c>
      <c r="Y38" s="30">
        <v>6573713</v>
      </c>
      <c r="Z38" s="26">
        <v>644703</v>
      </c>
      <c r="AA38" s="26">
        <v>7836316</v>
      </c>
      <c r="AB38" s="30">
        <v>163008335.4365404</v>
      </c>
      <c r="AC38" s="18"/>
      <c r="AD38" s="18"/>
    </row>
    <row r="39" spans="1:30" ht="13.5" customHeight="1" x14ac:dyDescent="0.2">
      <c r="A39" s="53" t="str">
        <f ca="1">'Summary by Utility'!R39</f>
        <v>Turlock</v>
      </c>
      <c r="B39" s="54">
        <f ca="1">'Summary by Utility'!S39</f>
        <v>71.036999999999992</v>
      </c>
      <c r="C39" s="46">
        <f ca="1">'Summary by Utility'!T39</f>
        <v>14915468.135968719</v>
      </c>
      <c r="D39" s="55">
        <f ca="1">'Summary by Utility'!U39</f>
        <v>164917908.41468716</v>
      </c>
      <c r="E39" s="54">
        <f ca="1">'Summary by Utility'!V39</f>
        <v>43.548739999999995</v>
      </c>
      <c r="F39" s="55">
        <f ca="1">'Summary by Utility'!W39</f>
        <v>14692228.399251241</v>
      </c>
      <c r="G39" s="56">
        <f ca="1">'Summary by Utility'!X39</f>
        <v>161896434.19801241</v>
      </c>
      <c r="H39" s="54">
        <f ca="1">'Summary by Utility'!Z39</f>
        <v>1682249.24</v>
      </c>
      <c r="I39" s="55">
        <f ca="1">'Summary by Utility'!AA39</f>
        <v>284761</v>
      </c>
      <c r="J39" s="56">
        <f ca="1">'Summary by Utility'!AB39</f>
        <v>1967010.24</v>
      </c>
      <c r="K39" s="57">
        <f ca="1">'Summary by Utility'!AC39</f>
        <v>10.717059872862727</v>
      </c>
      <c r="L39" s="58">
        <f ca="1">'Summary by Utility'!AD39</f>
        <v>3.6579300231254299</v>
      </c>
      <c r="M39" s="51"/>
      <c r="N39" s="51"/>
      <c r="O39" s="100">
        <v>2017</v>
      </c>
      <c r="P39" s="105">
        <f ca="1">'Summary by Utility'!AB43</f>
        <v>226386251.32000005</v>
      </c>
      <c r="Q39" s="102">
        <f ca="1">'Summary by Utility'!W43/1000</f>
        <v>861941.73377058806</v>
      </c>
      <c r="S39" s="25" t="s">
        <v>151</v>
      </c>
      <c r="T39" s="29">
        <f t="shared" si="0"/>
        <v>516453</v>
      </c>
      <c r="U39" s="29">
        <f t="shared" si="0"/>
        <v>5691247</v>
      </c>
      <c r="V39" s="30">
        <f>AB39-Y39</f>
        <v>147913973.50699997</v>
      </c>
      <c r="W39" s="26">
        <v>255139</v>
      </c>
      <c r="X39" s="26">
        <v>4562386</v>
      </c>
      <c r="Y39" s="30">
        <v>6882694</v>
      </c>
      <c r="Z39" s="26">
        <v>771592</v>
      </c>
      <c r="AA39" s="26">
        <v>10253633</v>
      </c>
      <c r="AB39" s="30">
        <v>154796667.50699997</v>
      </c>
      <c r="AC39" s="18"/>
      <c r="AD39" s="18"/>
    </row>
    <row r="40" spans="1:30" ht="13.5" customHeight="1" x14ac:dyDescent="0.2">
      <c r="A40" s="68" t="str">
        <f ca="1">'Summary by Utility'!R40</f>
        <v>Ukiah</v>
      </c>
      <c r="B40" s="69">
        <f ca="1">'Summary by Utility'!S40</f>
        <v>14.876565000000001</v>
      </c>
      <c r="C40" s="70">
        <f ca="1">'Summary by Utility'!T40</f>
        <v>106418.098</v>
      </c>
      <c r="D40" s="70">
        <f ca="1">'Summary by Utility'!U40</f>
        <v>1355712.81</v>
      </c>
      <c r="E40" s="69">
        <f ca="1">'Summary by Utility'!V40</f>
        <v>10.05818015</v>
      </c>
      <c r="F40" s="70">
        <f ca="1">'Summary by Utility'!W40</f>
        <v>77024.540940000006</v>
      </c>
      <c r="G40" s="71">
        <f ca="1">'Summary by Utility'!X40</f>
        <v>941223.49330000009</v>
      </c>
      <c r="H40" s="69">
        <f ca="1">'Summary by Utility'!Z40</f>
        <v>38081.94</v>
      </c>
      <c r="I40" s="70">
        <f ca="1">'Summary by Utility'!AA40</f>
        <v>46058.73</v>
      </c>
      <c r="J40" s="71">
        <f ca="1">'Summary by Utility'!AB40</f>
        <v>84140.67</v>
      </c>
      <c r="K40" s="70">
        <f ca="1">'Summary by Utility'!AC40</f>
        <v>1.3960866015088145</v>
      </c>
      <c r="L40" s="72">
        <f ca="1">'Summary by Utility'!AD40</f>
        <v>0.92644651679995937</v>
      </c>
      <c r="M40" s="51"/>
      <c r="N40" s="51"/>
      <c r="O40" s="100"/>
      <c r="P40" s="101"/>
      <c r="Q40" s="100"/>
      <c r="S40" s="31" t="s">
        <v>152</v>
      </c>
      <c r="T40" s="32">
        <f ca="1">Z40-W40</f>
        <v>630607.92527058802</v>
      </c>
      <c r="U40" s="32">
        <f t="shared" ca="1" si="0"/>
        <v>8045781.6599841835</v>
      </c>
      <c r="V40" s="33">
        <f t="shared" ca="1" si="0"/>
        <v>221906014.83000004</v>
      </c>
      <c r="W40" s="32">
        <f>'Summary by Category'!H34/1000</f>
        <v>231333.80850000001</v>
      </c>
      <c r="X40" s="32">
        <f>'Summary by Category'!I34/1000</f>
        <v>3945820.4479999999</v>
      </c>
      <c r="Y40" s="33">
        <f>'Summary by Category'!N34</f>
        <v>4480236.49</v>
      </c>
      <c r="Z40" s="32">
        <f ca="1">'Summary by Utility'!W43/1000</f>
        <v>861941.73377058806</v>
      </c>
      <c r="AA40" s="32">
        <f ca="1">'Summary by Utility'!X43/1000</f>
        <v>11991602.107984183</v>
      </c>
      <c r="AB40" s="33">
        <f ca="1">'Summary by Utility'!AB43</f>
        <v>226386251.32000005</v>
      </c>
      <c r="AC40" s="18"/>
      <c r="AD40" s="18"/>
    </row>
    <row r="41" spans="1:30" ht="13.5" customHeight="1" x14ac:dyDescent="0.2">
      <c r="A41" s="73" t="str">
        <f ca="1">'Summary by Utility'!R41</f>
        <v>Vernon</v>
      </c>
      <c r="B41" s="74">
        <f ca="1">'Summary by Utility'!S41</f>
        <v>529.47900000000004</v>
      </c>
      <c r="C41" s="75">
        <f ca="1">'Summary by Utility'!T41</f>
        <v>6509431.5449999999</v>
      </c>
      <c r="D41" s="75">
        <f ca="1">'Summary by Utility'!U41</f>
        <v>22116489.360000003</v>
      </c>
      <c r="E41" s="74">
        <f ca="1">'Summary by Utility'!V41</f>
        <v>423.59565000000003</v>
      </c>
      <c r="F41" s="75">
        <f ca="1">'Summary by Utility'!W41</f>
        <v>2096451.3860000006</v>
      </c>
      <c r="G41" s="76">
        <f ca="1">'Summary by Utility'!X41</f>
        <v>17826111.738000005</v>
      </c>
      <c r="H41" s="74">
        <f ca="1">'Summary by Utility'!Z41</f>
        <v>193492.53</v>
      </c>
      <c r="I41" s="75">
        <f ca="1">'Summary by Utility'!AA41</f>
        <v>61641</v>
      </c>
      <c r="J41" s="76">
        <f ca="1">'Summary by Utility'!AB41</f>
        <v>255133.53</v>
      </c>
      <c r="K41" s="75">
        <f ca="1">'Summary by Utility'!AC41</f>
        <v>9.1350424211595467</v>
      </c>
      <c r="L41" s="77">
        <f ca="1">'Summary by Utility'!AD41</f>
        <v>7.0259132486523512</v>
      </c>
      <c r="M41" s="51"/>
      <c r="N41" s="51"/>
      <c r="S41" s="217" t="s">
        <v>78</v>
      </c>
      <c r="T41" s="218">
        <f ca="1">SUM(T29:T40)</f>
        <v>5501892.5280449009</v>
      </c>
      <c r="U41" s="219">
        <f ca="1">SUM(U29:U40)</f>
        <v>59913462.888936386</v>
      </c>
      <c r="V41" s="220">
        <f ca="1">SUM(V29:V40)</f>
        <v>1572741988.1461596</v>
      </c>
      <c r="W41" s="218">
        <f>SUM(W30:W40)</f>
        <v>758713.80850000004</v>
      </c>
      <c r="X41" s="219">
        <f>SUM(X30:X40)</f>
        <v>13668888.447999999</v>
      </c>
      <c r="Y41" s="220">
        <f>SUM(Y29:Y40)</f>
        <v>26133655.490000002</v>
      </c>
      <c r="Z41" s="218">
        <f ca="1">SUM(Z29:Z40)</f>
        <v>6260606.3365449011</v>
      </c>
      <c r="AA41" s="219">
        <f ca="1">SUM(AA29:AA40)</f>
        <v>73582351.336936384</v>
      </c>
      <c r="AB41" s="220">
        <f ca="1">SUM(AB29:AB40)</f>
        <v>1598875643.6361599</v>
      </c>
      <c r="AC41" s="18"/>
      <c r="AD41" s="18"/>
    </row>
    <row r="42" spans="1:30" ht="13.5" customHeight="1" thickBot="1" x14ac:dyDescent="0.25">
      <c r="A42" s="78" t="str">
        <f ca="1">'Summary by Utility'!R42</f>
        <v>Victorville</v>
      </c>
      <c r="B42" s="79">
        <f ca="1">'Summary by Utility'!S42</f>
        <v>0</v>
      </c>
      <c r="C42" s="80">
        <f ca="1">'Summary by Utility'!T42</f>
        <v>0</v>
      </c>
      <c r="D42" s="80">
        <f ca="1">'Summary by Utility'!U42</f>
        <v>0</v>
      </c>
      <c r="E42" s="79">
        <f ca="1">'Summary by Utility'!V42</f>
        <v>0</v>
      </c>
      <c r="F42" s="80">
        <f ca="1">'Summary by Utility'!W42</f>
        <v>0</v>
      </c>
      <c r="G42" s="81">
        <f ca="1">'Summary by Utility'!X42</f>
        <v>0</v>
      </c>
      <c r="H42" s="79">
        <f ca="1">'Summary by Utility'!Z42</f>
        <v>0</v>
      </c>
      <c r="I42" s="80">
        <f ca="1">'Summary by Utility'!AA42</f>
        <v>0</v>
      </c>
      <c r="J42" s="81">
        <f ca="1">'Summary by Utility'!AB42</f>
        <v>0</v>
      </c>
      <c r="K42" s="80">
        <f ca="1">'Summary by Utility'!AC42</f>
        <v>0</v>
      </c>
      <c r="L42" s="82">
        <f ca="1">'Summary by Utility'!AD42</f>
        <v>0</v>
      </c>
      <c r="M42" s="51"/>
      <c r="N42" s="51"/>
      <c r="AA42" s="18"/>
      <c r="AB42" s="18"/>
      <c r="AC42" s="18"/>
      <c r="AD42" s="18"/>
    </row>
    <row r="43" spans="1:30" ht="13.5" customHeight="1" thickTop="1" x14ac:dyDescent="0.2">
      <c r="A43" s="83" t="s">
        <v>59</v>
      </c>
      <c r="B43" s="84">
        <f ca="1">SUM(B3:B42)</f>
        <v>129412.95516169688</v>
      </c>
      <c r="C43" s="84">
        <f t="shared" ref="C43:J43" ca="1" si="1">SUM(C3:C42)</f>
        <v>940053899.16362691</v>
      </c>
      <c r="D43" s="84">
        <f t="shared" ca="1" si="1"/>
        <v>12896694723.921038</v>
      </c>
      <c r="E43" s="84">
        <f t="shared" ca="1" si="1"/>
        <v>113548.87260088553</v>
      </c>
      <c r="F43" s="84">
        <f t="shared" ca="1" si="1"/>
        <v>861941733.77058804</v>
      </c>
      <c r="G43" s="84">
        <f t="shared" ca="1" si="1"/>
        <v>11991602107.984184</v>
      </c>
      <c r="H43" s="84">
        <f t="shared" ca="1" si="1"/>
        <v>158123895.03999999</v>
      </c>
      <c r="I43" s="84">
        <f t="shared" ca="1" si="1"/>
        <v>68262356.280000001</v>
      </c>
      <c r="J43" s="84">
        <f t="shared" ca="1" si="1"/>
        <v>226386251.32000005</v>
      </c>
      <c r="K43" s="85">
        <f ca="1">'Summary by Category'!C38</f>
        <v>5.0397935573269024</v>
      </c>
      <c r="L43" s="85">
        <f ca="1">'Summary by Category'!C37</f>
        <v>3.5144109473929177</v>
      </c>
      <c r="M43" s="86"/>
      <c r="N43" s="86"/>
      <c r="AA43" s="18"/>
      <c r="AB43" s="18"/>
      <c r="AC43" s="18"/>
      <c r="AD43" s="18"/>
    </row>
    <row r="44" spans="1:30" x14ac:dyDescent="0.2">
      <c r="A44" s="87" t="s">
        <v>69</v>
      </c>
      <c r="B44" s="84"/>
      <c r="C44" s="84"/>
      <c r="D44" s="84"/>
      <c r="E44" s="84"/>
      <c r="F44" s="84"/>
      <c r="G44" s="84"/>
      <c r="H44" s="84"/>
      <c r="I44" s="88"/>
      <c r="J44" s="88"/>
      <c r="K44" s="88"/>
      <c r="L44" s="88"/>
      <c r="M44" s="88"/>
      <c r="AA44" s="18"/>
      <c r="AB44" s="18"/>
      <c r="AC44" s="18"/>
      <c r="AD44" s="18"/>
    </row>
    <row r="45" spans="1:30" x14ac:dyDescent="0.2">
      <c r="I45" s="88"/>
      <c r="J45" s="88"/>
      <c r="K45" s="88"/>
      <c r="L45" s="88"/>
      <c r="M45" s="88"/>
      <c r="X45" s="18"/>
      <c r="Y45" s="18"/>
      <c r="Z45" s="18"/>
      <c r="AA45" s="18"/>
      <c r="AB45" s="18"/>
      <c r="AC45" s="18"/>
      <c r="AD45" s="18"/>
    </row>
    <row r="46" spans="1:30" s="89" customFormat="1" ht="48" customHeight="1" x14ac:dyDescent="0.2">
      <c r="A46" s="226" t="s">
        <v>62</v>
      </c>
      <c r="B46" s="227" t="s">
        <v>64</v>
      </c>
      <c r="C46" s="227" t="s">
        <v>86</v>
      </c>
      <c r="D46" s="227" t="s">
        <v>3</v>
      </c>
      <c r="E46" s="227" t="s">
        <v>4</v>
      </c>
      <c r="F46" s="228" t="s">
        <v>156</v>
      </c>
      <c r="G46" s="228" t="s">
        <v>157</v>
      </c>
      <c r="H46" s="228" t="s">
        <v>159</v>
      </c>
      <c r="I46" s="228" t="s">
        <v>158</v>
      </c>
      <c r="J46" s="229" t="s">
        <v>160</v>
      </c>
      <c r="K46" s="230" t="s">
        <v>166</v>
      </c>
      <c r="M46" s="223" t="s">
        <v>60</v>
      </c>
      <c r="N46" s="224" t="s">
        <v>153</v>
      </c>
      <c r="O46" s="224" t="s">
        <v>176</v>
      </c>
      <c r="P46" s="224" t="s">
        <v>154</v>
      </c>
      <c r="Q46" s="225" t="s">
        <v>175</v>
      </c>
      <c r="W46" s="12"/>
      <c r="X46" s="18"/>
      <c r="Y46" s="18"/>
      <c r="Z46" s="18"/>
      <c r="AA46" s="18"/>
      <c r="AB46" s="18"/>
    </row>
    <row r="47" spans="1:30" ht="16.5" customHeight="1" x14ac:dyDescent="0.2">
      <c r="A47" s="17" t="s">
        <v>138</v>
      </c>
      <c r="B47" s="90">
        <v>478886663.27076042</v>
      </c>
      <c r="C47" s="90">
        <v>7977934354.8428688</v>
      </c>
      <c r="D47" s="90">
        <v>478886663.27076042</v>
      </c>
      <c r="E47" s="90">
        <v>7977934354.8428688</v>
      </c>
      <c r="F47" s="91">
        <v>98612512.180000007</v>
      </c>
      <c r="G47" s="92">
        <v>28051746.510000002</v>
      </c>
      <c r="H47" s="92">
        <v>126664258.69</v>
      </c>
      <c r="I47" s="92">
        <v>73239817.069999993</v>
      </c>
      <c r="J47" s="109">
        <f>Table1[[#This Row],[2017 Total Utility Cost ]]-Table1[[#This Row],[2016 Total Utility Cost]]</f>
        <v>53424441.620000005</v>
      </c>
      <c r="K47" s="111">
        <v>23494.802014000001</v>
      </c>
      <c r="M47" s="22" t="s">
        <v>67</v>
      </c>
      <c r="N47" s="138">
        <v>52552</v>
      </c>
      <c r="O47" s="138">
        <f>169302601/1000</f>
        <v>169302.601</v>
      </c>
      <c r="P47" s="138">
        <v>2249214</v>
      </c>
      <c r="Q47" s="143">
        <v>54412728</v>
      </c>
      <c r="X47" s="18"/>
      <c r="Y47" s="18"/>
      <c r="Z47" s="18"/>
      <c r="AA47" s="18"/>
      <c r="AB47" s="18"/>
    </row>
    <row r="48" spans="1:30" ht="16.5" customHeight="1" x14ac:dyDescent="0.2">
      <c r="A48" s="17" t="s">
        <v>89</v>
      </c>
      <c r="B48" s="90">
        <v>210645075.00200567</v>
      </c>
      <c r="C48" s="90">
        <v>2503817774.1924715</v>
      </c>
      <c r="D48" s="90">
        <v>155385527.3416743</v>
      </c>
      <c r="E48" s="90">
        <v>1839042042.0062308</v>
      </c>
      <c r="F48" s="91">
        <v>16715881.34</v>
      </c>
      <c r="G48" s="92">
        <v>23267083.309999999</v>
      </c>
      <c r="H48" s="92">
        <v>39982964.649999999</v>
      </c>
      <c r="I48" s="92">
        <v>32486907</v>
      </c>
      <c r="J48" s="109">
        <f>Table1[[#This Row],[2017 Total Utility Cost ]]-Table1[[#This Row],[2016 Total Utility Cost]]</f>
        <v>7496057.6499999985</v>
      </c>
      <c r="K48" s="111">
        <v>10485.47968</v>
      </c>
      <c r="M48" s="25" t="s">
        <v>66</v>
      </c>
      <c r="N48" s="139">
        <v>56772</v>
      </c>
      <c r="O48" s="139">
        <f>254331659/1000</f>
        <v>254331.65900000001</v>
      </c>
      <c r="P48" s="139">
        <v>3062361</v>
      </c>
      <c r="Q48" s="141">
        <v>63151647</v>
      </c>
      <c r="W48" s="18"/>
      <c r="X48" s="18"/>
      <c r="Y48" s="18"/>
      <c r="Z48" s="18"/>
      <c r="AA48" s="18"/>
      <c r="AB48" s="18"/>
    </row>
    <row r="49" spans="1:31" ht="16.5" customHeight="1" x14ac:dyDescent="0.2">
      <c r="A49" s="17" t="s">
        <v>49</v>
      </c>
      <c r="B49" s="90">
        <v>33287969.860399995</v>
      </c>
      <c r="C49" s="90">
        <v>314046234.30519998</v>
      </c>
      <c r="D49" s="90">
        <v>33287969.860399995</v>
      </c>
      <c r="E49" s="90">
        <v>314046234.30519998</v>
      </c>
      <c r="F49" s="91">
        <v>4107052.3</v>
      </c>
      <c r="G49" s="92">
        <v>1200485.3500000001</v>
      </c>
      <c r="H49" s="92">
        <v>5307537.6500000004</v>
      </c>
      <c r="I49" s="92">
        <v>4731858.29</v>
      </c>
      <c r="J49" s="109">
        <f>Table1[[#This Row],[2017 Total Utility Cost ]]-Table1[[#This Row],[2016 Total Utility Cost]]</f>
        <v>575679.36000000034</v>
      </c>
      <c r="K49" s="111">
        <v>2356.2771720000001</v>
      </c>
      <c r="M49" s="28" t="s">
        <v>61</v>
      </c>
      <c r="N49" s="139">
        <v>82729.555158101022</v>
      </c>
      <c r="O49" s="139">
        <f>401919205.044504/1000</f>
        <v>401919.20504450396</v>
      </c>
      <c r="P49" s="139">
        <v>4473801.2164032739</v>
      </c>
      <c r="Q49" s="141">
        <v>103907265.87263383</v>
      </c>
      <c r="W49" s="18"/>
      <c r="X49" s="18"/>
      <c r="Y49" s="18"/>
      <c r="Z49" s="18"/>
      <c r="AA49" s="18"/>
      <c r="AB49" s="18"/>
    </row>
    <row r="50" spans="1:31" ht="16.5" customHeight="1" x14ac:dyDescent="0.2">
      <c r="A50" s="17" t="s">
        <v>54</v>
      </c>
      <c r="B50" s="90">
        <v>25122797.033</v>
      </c>
      <c r="C50" s="90">
        <v>179363502.80999997</v>
      </c>
      <c r="D50" s="90">
        <v>24948510.979599997</v>
      </c>
      <c r="E50" s="90">
        <v>177443323.19599998</v>
      </c>
      <c r="F50" s="91">
        <v>4666554.4000000004</v>
      </c>
      <c r="G50" s="92">
        <v>962125</v>
      </c>
      <c r="H50" s="92">
        <v>5628679.4000000004</v>
      </c>
      <c r="I50" s="92">
        <v>3484127.96</v>
      </c>
      <c r="J50" s="109">
        <f>Table1[[#This Row],[2017 Total Utility Cost ]]-Table1[[#This Row],[2016 Total Utility Cost]]</f>
        <v>2144551.4400000004</v>
      </c>
      <c r="K50" s="111">
        <v>1094.9169999999999</v>
      </c>
      <c r="M50" s="25" t="s">
        <v>63</v>
      </c>
      <c r="N50" s="139">
        <v>117434.9619657681</v>
      </c>
      <c r="O50" s="139">
        <f>644260231.729809/1000</f>
        <v>644260.23172980908</v>
      </c>
      <c r="P50" s="139">
        <v>6749912.0125489216</v>
      </c>
      <c r="Q50" s="141">
        <v>146093107.49998564</v>
      </c>
      <c r="W50" s="18"/>
      <c r="X50" s="18"/>
      <c r="Y50" s="18"/>
      <c r="Z50" s="18"/>
      <c r="AA50" s="18"/>
      <c r="AB50" s="18"/>
    </row>
    <row r="51" spans="1:31" ht="16.5" customHeight="1" x14ac:dyDescent="0.2">
      <c r="A51" s="17" t="s">
        <v>143</v>
      </c>
      <c r="B51" s="90">
        <v>27942888.825000003</v>
      </c>
      <c r="C51" s="90">
        <v>207598723.84999999</v>
      </c>
      <c r="D51" s="90">
        <v>24044766.735749997</v>
      </c>
      <c r="E51" s="90">
        <v>173229532.46599996</v>
      </c>
      <c r="F51" s="91">
        <v>4262326.0599999996</v>
      </c>
      <c r="G51" s="92">
        <v>1025344.69</v>
      </c>
      <c r="H51" s="92">
        <v>5287670.75</v>
      </c>
      <c r="I51" s="92">
        <v>4077026.35</v>
      </c>
      <c r="J51" s="109">
        <f>Table1[[#This Row],[2017 Total Utility Cost ]]-Table1[[#This Row],[2016 Total Utility Cost]]</f>
        <v>1210644.3999999999</v>
      </c>
      <c r="K51" s="112">
        <v>3385</v>
      </c>
      <c r="M51" s="25" t="s">
        <v>70</v>
      </c>
      <c r="N51" s="139">
        <v>93712</v>
      </c>
      <c r="O51" s="139">
        <f>522928998/1000</f>
        <v>522928.99800000002</v>
      </c>
      <c r="P51" s="139">
        <v>5586299</v>
      </c>
      <c r="Q51" s="141">
        <v>123433250</v>
      </c>
      <c r="W51" s="18"/>
      <c r="X51" s="18"/>
      <c r="Y51" s="18"/>
      <c r="Z51" s="18"/>
      <c r="AA51" s="18"/>
      <c r="AB51" s="18"/>
    </row>
    <row r="52" spans="1:31" ht="16.5" customHeight="1" x14ac:dyDescent="0.2">
      <c r="A52" s="17" t="s">
        <v>48</v>
      </c>
      <c r="B52" s="90">
        <v>22448149.874910001</v>
      </c>
      <c r="C52" s="90">
        <v>307851018.46419001</v>
      </c>
      <c r="D52" s="90">
        <v>20955994.8568675</v>
      </c>
      <c r="E52" s="90">
        <v>273260645.46550345</v>
      </c>
      <c r="F52" s="91">
        <v>5433764.3399999999</v>
      </c>
      <c r="G52" s="92">
        <v>558232.1</v>
      </c>
      <c r="H52" s="92">
        <v>5991996.4400000004</v>
      </c>
      <c r="I52" s="92">
        <v>4181939.9</v>
      </c>
      <c r="J52" s="109">
        <f>Table1[[#This Row],[2017 Total Utility Cost ]]-Table1[[#This Row],[2016 Total Utility Cost]]</f>
        <v>1810056.5400000005</v>
      </c>
      <c r="K52" s="111">
        <v>2203.8787830000001</v>
      </c>
      <c r="M52" s="25" t="s">
        <v>73</v>
      </c>
      <c r="N52" s="139">
        <v>81121</v>
      </c>
      <c r="O52" s="139">
        <f>459458539/1000</f>
        <v>459458.53899999999</v>
      </c>
      <c r="P52" s="139">
        <v>4604364</v>
      </c>
      <c r="Q52" s="141">
        <v>132372795</v>
      </c>
      <c r="W52" s="18"/>
    </row>
    <row r="53" spans="1:31" ht="16.5" customHeight="1" x14ac:dyDescent="0.2">
      <c r="A53" s="17" t="s">
        <v>52</v>
      </c>
      <c r="B53" s="90">
        <v>18938735.390000001</v>
      </c>
      <c r="C53" s="90">
        <v>76329510.99000001</v>
      </c>
      <c r="D53" s="90">
        <v>18842350.48</v>
      </c>
      <c r="E53" s="90">
        <v>74767037.439999998</v>
      </c>
      <c r="F53" s="91">
        <v>1876465.47</v>
      </c>
      <c r="G53" s="92">
        <v>146094.88</v>
      </c>
      <c r="H53" s="92">
        <v>2022560.35</v>
      </c>
      <c r="I53" s="92">
        <v>1600195.25</v>
      </c>
      <c r="J53" s="109">
        <f>Table1[[#This Row],[2017 Total Utility Cost ]]-Table1[[#This Row],[2016 Total Utility Cost]]</f>
        <v>422365.10000000009</v>
      </c>
      <c r="K53" s="111">
        <v>1065.5130099999999</v>
      </c>
      <c r="M53" s="25" t="s">
        <v>79</v>
      </c>
      <c r="N53" s="139">
        <v>82561</v>
      </c>
      <c r="O53" s="139">
        <f>439710369/1000</f>
        <v>439710.36900000001</v>
      </c>
      <c r="P53" s="139">
        <v>4638521</v>
      </c>
      <c r="Q53" s="141">
        <v>126936631</v>
      </c>
      <c r="T53" s="144"/>
      <c r="W53" s="18"/>
    </row>
    <row r="54" spans="1:31" ht="16.5" customHeight="1" x14ac:dyDescent="0.2">
      <c r="A54" s="17" t="s">
        <v>178</v>
      </c>
      <c r="B54" s="90">
        <v>20494724</v>
      </c>
      <c r="C54" s="90">
        <v>308858903</v>
      </c>
      <c r="D54" s="90">
        <v>16887614.68</v>
      </c>
      <c r="E54" s="90">
        <v>257607570.39999998</v>
      </c>
      <c r="F54" s="91">
        <v>2305865.7799999998</v>
      </c>
      <c r="G54" s="92">
        <v>2065335.27</v>
      </c>
      <c r="H54" s="92">
        <v>4371201.05</v>
      </c>
      <c r="I54" s="92">
        <v>3989873.5269999998</v>
      </c>
      <c r="J54" s="109">
        <f>Table1[[#This Row],[2017 Total Utility Cost ]]-Table1[[#This Row],[2016 Total Utility Cost]]</f>
        <v>381327.52300000004</v>
      </c>
      <c r="K54" s="111">
        <v>3416</v>
      </c>
      <c r="M54" s="25" t="s">
        <v>90</v>
      </c>
      <c r="N54" s="139">
        <v>89305</v>
      </c>
      <c r="O54" s="139">
        <v>521478</v>
      </c>
      <c r="P54" s="139">
        <v>5722100</v>
      </c>
      <c r="Q54" s="141">
        <v>134475230</v>
      </c>
      <c r="W54" s="18"/>
      <c r="AA54" s="18"/>
      <c r="AB54" s="18"/>
    </row>
    <row r="55" spans="1:31" ht="16.5" customHeight="1" x14ac:dyDescent="0.2">
      <c r="A55" s="17" t="s">
        <v>142</v>
      </c>
      <c r="B55" s="90">
        <v>14915468.135968719</v>
      </c>
      <c r="C55" s="90">
        <v>164917908.41468716</v>
      </c>
      <c r="D55" s="90">
        <v>14692228.399251241</v>
      </c>
      <c r="E55" s="90">
        <v>161896434.19801241</v>
      </c>
      <c r="F55" s="91">
        <v>1682249.24</v>
      </c>
      <c r="G55" s="92">
        <v>284761</v>
      </c>
      <c r="H55" s="92">
        <v>1967010.24</v>
      </c>
      <c r="I55" s="92">
        <v>1414521.98</v>
      </c>
      <c r="J55" s="109">
        <f>Table1[[#This Row],[2017 Total Utility Cost ]]-Table1[[#This Row],[2016 Total Utility Cost]]</f>
        <v>552488.26</v>
      </c>
      <c r="K55" s="111">
        <v>2059.1712010000001</v>
      </c>
      <c r="M55" s="25" t="s">
        <v>97</v>
      </c>
      <c r="N55" s="139">
        <v>110454.95580520257</v>
      </c>
      <c r="O55" s="139">
        <v>568980</v>
      </c>
      <c r="P55" s="139">
        <v>6414228</v>
      </c>
      <c r="Q55" s="141">
        <v>169901735</v>
      </c>
      <c r="W55" s="18"/>
      <c r="X55" s="18"/>
    </row>
    <row r="56" spans="1:31" ht="16.5" customHeight="1" x14ac:dyDescent="0.2">
      <c r="A56" s="17" t="s">
        <v>55</v>
      </c>
      <c r="B56" s="90">
        <v>14850971.790646799</v>
      </c>
      <c r="C56" s="90">
        <v>112395392.58110124</v>
      </c>
      <c r="D56" s="90">
        <v>14672051.452646799</v>
      </c>
      <c r="E56" s="90">
        <v>110077264.07053308</v>
      </c>
      <c r="F56" s="91">
        <v>2783250.26</v>
      </c>
      <c r="G56" s="92">
        <v>1667194</v>
      </c>
      <c r="H56" s="92">
        <v>4450444.26</v>
      </c>
      <c r="I56" s="92">
        <v>4110165.91</v>
      </c>
      <c r="J56" s="109">
        <f>Table1[[#This Row],[2017 Total Utility Cost ]]-Table1[[#This Row],[2016 Total Utility Cost]]</f>
        <v>340278.34999999963</v>
      </c>
      <c r="K56" s="111">
        <v>1180.4172960000001</v>
      </c>
      <c r="M56" s="25" t="s">
        <v>122</v>
      </c>
      <c r="N56" s="139">
        <v>124806.65665034291</v>
      </c>
      <c r="O56" s="139">
        <v>644703</v>
      </c>
      <c r="P56" s="139">
        <v>7836316</v>
      </c>
      <c r="Q56" s="141">
        <v>163008335.4365404</v>
      </c>
      <c r="W56" s="18"/>
      <c r="X56" s="18"/>
    </row>
    <row r="57" spans="1:31" s="18" customFormat="1" ht="16.5" customHeight="1" x14ac:dyDescent="0.2">
      <c r="A57" s="17" t="s">
        <v>50</v>
      </c>
      <c r="B57" s="90">
        <v>14145862.547143316</v>
      </c>
      <c r="C57" s="90">
        <v>118646945.51697324</v>
      </c>
      <c r="D57" s="90">
        <v>14145862.547143316</v>
      </c>
      <c r="E57" s="90">
        <v>118646945.51697324</v>
      </c>
      <c r="F57" s="91">
        <v>3151882.03</v>
      </c>
      <c r="G57" s="92">
        <v>1281790.33</v>
      </c>
      <c r="H57" s="92">
        <v>4433672.3600000003</v>
      </c>
      <c r="I57" s="92">
        <v>4505511.67</v>
      </c>
      <c r="J57" s="109">
        <f>Table1[[#This Row],[2017 Total Utility Cost ]]-Table1[[#This Row],[2016 Total Utility Cost]]</f>
        <v>-71839.30999999959</v>
      </c>
      <c r="K57" s="111">
        <v>1047</v>
      </c>
      <c r="M57" s="25" t="s">
        <v>151</v>
      </c>
      <c r="N57" s="139">
        <v>107924.78771086746</v>
      </c>
      <c r="O57" s="139">
        <v>771592</v>
      </c>
      <c r="P57" s="139">
        <v>10253633</v>
      </c>
      <c r="Q57" s="141">
        <v>154796667.50699997</v>
      </c>
      <c r="Y57" s="12"/>
      <c r="Z57" s="12"/>
      <c r="AA57" s="12"/>
      <c r="AB57" s="12"/>
      <c r="AC57" s="12"/>
      <c r="AD57" s="12"/>
      <c r="AE57" s="12"/>
    </row>
    <row r="58" spans="1:31" s="18" customFormat="1" ht="16.5" customHeight="1" x14ac:dyDescent="0.2">
      <c r="A58" s="17" t="s">
        <v>53</v>
      </c>
      <c r="B58" s="90">
        <v>13964451.793499997</v>
      </c>
      <c r="C58" s="90">
        <v>192466928.29900002</v>
      </c>
      <c r="D58" s="90">
        <v>11374931.006664999</v>
      </c>
      <c r="E58" s="90">
        <v>156629072.23355001</v>
      </c>
      <c r="F58" s="91">
        <v>1407001.9</v>
      </c>
      <c r="G58" s="92">
        <v>1323680.53</v>
      </c>
      <c r="H58" s="92">
        <v>2730682.43</v>
      </c>
      <c r="I58" s="92">
        <v>3560145.87</v>
      </c>
      <c r="J58" s="109">
        <f>Table1[[#This Row],[2017 Total Utility Cost ]]-Table1[[#This Row],[2016 Total Utility Cost]]</f>
        <v>-829463.44</v>
      </c>
      <c r="K58" s="111">
        <v>2502.0000009999999</v>
      </c>
      <c r="M58" s="31" t="s">
        <v>152</v>
      </c>
      <c r="N58" s="140">
        <f ca="1">E43</f>
        <v>113548.87260088553</v>
      </c>
      <c r="O58" s="140">
        <f ca="1">F43/1000</f>
        <v>861941.73377058806</v>
      </c>
      <c r="P58" s="140">
        <f ca="1">G43/1000</f>
        <v>11991602.107984183</v>
      </c>
      <c r="Q58" s="142">
        <f ca="1">J43</f>
        <v>226386251.32000005</v>
      </c>
      <c r="Y58" s="12"/>
      <c r="Z58" s="12"/>
      <c r="AA58" s="12"/>
      <c r="AB58" s="12"/>
      <c r="AC58" s="12"/>
      <c r="AD58" s="12"/>
      <c r="AE58" s="12"/>
    </row>
    <row r="59" spans="1:31" s="18" customFormat="1" ht="16.5" customHeight="1" x14ac:dyDescent="0.2">
      <c r="A59" s="17" t="s">
        <v>51</v>
      </c>
      <c r="B59" s="90">
        <v>7322642.9267247571</v>
      </c>
      <c r="C59" s="90">
        <v>65678138.323679574</v>
      </c>
      <c r="D59" s="90">
        <v>5986491.2402902059</v>
      </c>
      <c r="E59" s="90">
        <v>51790775.924534053</v>
      </c>
      <c r="F59" s="91">
        <v>539529.25</v>
      </c>
      <c r="G59" s="92">
        <v>2391148.0299999998</v>
      </c>
      <c r="H59" s="92">
        <v>2930677.28</v>
      </c>
      <c r="I59" s="92">
        <v>1858781.79</v>
      </c>
      <c r="J59" s="109">
        <f>Table1[[#This Row],[2017 Total Utility Cost ]]-Table1[[#This Row],[2016 Total Utility Cost]]</f>
        <v>1071895.4899999998</v>
      </c>
      <c r="K59" s="111">
        <v>914.80681100000004</v>
      </c>
      <c r="M59" s="217" t="s">
        <v>78</v>
      </c>
      <c r="N59" s="221">
        <f ca="1">SUM(N47:N58)</f>
        <v>1112922.7898911675</v>
      </c>
      <c r="O59" s="221">
        <f ca="1">SUM(O47:O58)</f>
        <v>6260606.3365449011</v>
      </c>
      <c r="P59" s="221">
        <f ca="1">SUM(P47:P58)</f>
        <v>73582351.336936384</v>
      </c>
      <c r="Q59" s="222">
        <f ca="1">SUM(Q47:Q58)</f>
        <v>1598875643.6361599</v>
      </c>
      <c r="Y59" s="12"/>
      <c r="Z59" s="12"/>
      <c r="AA59" s="12"/>
      <c r="AB59" s="12"/>
      <c r="AC59" s="12"/>
      <c r="AD59" s="12"/>
      <c r="AE59" s="12"/>
    </row>
    <row r="60" spans="1:31" s="18" customFormat="1" ht="16.5" customHeight="1" x14ac:dyDescent="0.2">
      <c r="A60" s="17" t="s">
        <v>45</v>
      </c>
      <c r="B60" s="90">
        <v>6913939</v>
      </c>
      <c r="C60" s="90">
        <v>68459367</v>
      </c>
      <c r="D60" s="90">
        <v>5969283.7000000011</v>
      </c>
      <c r="E60" s="90">
        <v>60118423</v>
      </c>
      <c r="F60" s="91">
        <v>633775.18999999994</v>
      </c>
      <c r="G60" s="92">
        <v>180670</v>
      </c>
      <c r="H60" s="92">
        <v>814445.19</v>
      </c>
      <c r="I60" s="92">
        <v>886208.43</v>
      </c>
      <c r="J60" s="109">
        <f>Table1[[#This Row],[2017 Total Utility Cost ]]-Table1[[#This Row],[2016 Total Utility Cost]]</f>
        <v>-71763.240000000107</v>
      </c>
      <c r="K60" s="111">
        <v>252.386527</v>
      </c>
      <c r="L60" s="12"/>
      <c r="M60" s="43"/>
      <c r="N60" s="43"/>
      <c r="Y60" s="12"/>
      <c r="Z60" s="12"/>
      <c r="AA60" s="12"/>
      <c r="AB60" s="12"/>
      <c r="AC60" s="12"/>
      <c r="AD60" s="12"/>
      <c r="AE60" s="12"/>
    </row>
    <row r="61" spans="1:31" s="18" customFormat="1" ht="16.5" customHeight="1" x14ac:dyDescent="0.2">
      <c r="A61" s="17" t="s">
        <v>108</v>
      </c>
      <c r="B61" s="90">
        <v>4823544.5655699996</v>
      </c>
      <c r="C61" s="90">
        <v>57263176.898550004</v>
      </c>
      <c r="D61" s="90">
        <v>3854297.7909960002</v>
      </c>
      <c r="E61" s="90">
        <v>45565923.75214</v>
      </c>
      <c r="F61" s="91">
        <v>375054.63</v>
      </c>
      <c r="G61" s="92">
        <v>1709251</v>
      </c>
      <c r="H61" s="92">
        <v>2084305.63</v>
      </c>
      <c r="I61" s="92">
        <v>848773.75</v>
      </c>
      <c r="J61" s="109">
        <f>Table1[[#This Row],[2017 Total Utility Cost ]]-Table1[[#This Row],[2016 Total Utility Cost]]</f>
        <v>1235531.8799999999</v>
      </c>
      <c r="K61" s="111">
        <v>425.23692599999998</v>
      </c>
      <c r="L61" s="12"/>
      <c r="P61" s="414" t="s">
        <v>62</v>
      </c>
      <c r="Q61" s="411" t="s">
        <v>169</v>
      </c>
      <c r="R61" s="415" t="s">
        <v>167</v>
      </c>
      <c r="S61" s="415" t="s">
        <v>168</v>
      </c>
      <c r="Y61" s="12"/>
      <c r="Z61" s="12"/>
      <c r="AA61" s="12"/>
      <c r="AB61" s="12"/>
    </row>
    <row r="62" spans="1:31" s="18" customFormat="1" ht="16.5" customHeight="1" x14ac:dyDescent="0.2">
      <c r="A62" s="17" t="s">
        <v>116</v>
      </c>
      <c r="B62" s="90">
        <v>4546566.0460000001</v>
      </c>
      <c r="C62" s="90">
        <v>57909752.889179215</v>
      </c>
      <c r="D62" s="90">
        <v>3477713.8748999997</v>
      </c>
      <c r="E62" s="90">
        <v>42921381.534343377</v>
      </c>
      <c r="F62" s="91">
        <v>2626720.6</v>
      </c>
      <c r="G62" s="92">
        <v>389847</v>
      </c>
      <c r="H62" s="92">
        <v>3016567.6</v>
      </c>
      <c r="I62" s="92">
        <v>3164115.18</v>
      </c>
      <c r="J62" s="109">
        <f>Table1[[#This Row],[2017 Total Utility Cost ]]-Table1[[#This Row],[2016 Total Utility Cost]]</f>
        <v>-147547.58000000007</v>
      </c>
      <c r="K62" s="111">
        <v>749.851</v>
      </c>
      <c r="L62" s="12"/>
      <c r="P62" s="414"/>
      <c r="Q62" s="412"/>
      <c r="R62" s="416"/>
      <c r="S62" s="416"/>
      <c r="Y62" s="12"/>
      <c r="Z62" s="12"/>
      <c r="AA62" s="12"/>
      <c r="AB62" s="12"/>
    </row>
    <row r="63" spans="1:31" s="18" customFormat="1" ht="16.5" customHeight="1" x14ac:dyDescent="0.2">
      <c r="A63" s="17" t="s">
        <v>140</v>
      </c>
      <c r="B63" s="90">
        <v>3194817.6839999999</v>
      </c>
      <c r="C63" s="90">
        <v>50207265.259999998</v>
      </c>
      <c r="D63" s="90">
        <v>3025727.6839999999</v>
      </c>
      <c r="E63" s="90">
        <v>46825465.259999998</v>
      </c>
      <c r="F63" s="91">
        <v>3100679.39</v>
      </c>
      <c r="G63" s="92">
        <v>171541.79</v>
      </c>
      <c r="H63" s="92">
        <v>3272221.18</v>
      </c>
      <c r="I63" s="92">
        <v>1284869.76</v>
      </c>
      <c r="J63" s="109">
        <f>Table1[[#This Row],[2017 Total Utility Cost ]]-Table1[[#This Row],[2016 Total Utility Cost]]</f>
        <v>1987351.4200000002</v>
      </c>
      <c r="K63" s="111">
        <v>981.184168</v>
      </c>
      <c r="L63" s="12"/>
      <c r="P63" s="414"/>
      <c r="Q63" s="413"/>
      <c r="R63" s="417"/>
      <c r="S63" s="417"/>
      <c r="T63" s="12"/>
      <c r="U63" s="12"/>
      <c r="V63" s="12"/>
      <c r="W63" s="12"/>
      <c r="Y63" s="12"/>
      <c r="Z63" s="12"/>
      <c r="AA63" s="12"/>
      <c r="AB63" s="12"/>
    </row>
    <row r="64" spans="1:31" s="18" customFormat="1" ht="16.5" customHeight="1" x14ac:dyDescent="0.2">
      <c r="A64" s="17" t="s">
        <v>101</v>
      </c>
      <c r="B64" s="90">
        <v>2521519.52</v>
      </c>
      <c r="C64" s="90">
        <v>26806603.800000001</v>
      </c>
      <c r="D64" s="90">
        <v>2294754.1379999998</v>
      </c>
      <c r="E64" s="90">
        <v>23635161.890000001</v>
      </c>
      <c r="F64" s="91">
        <v>382174.05</v>
      </c>
      <c r="G64" s="92">
        <v>722109.97</v>
      </c>
      <c r="H64" s="92">
        <v>1104284.02</v>
      </c>
      <c r="I64" s="92">
        <v>1463830.96</v>
      </c>
      <c r="J64" s="109">
        <f>Table1[[#This Row],[2017 Total Utility Cost ]]-Table1[[#This Row],[2016 Total Utility Cost]]</f>
        <v>-359546.93999999994</v>
      </c>
      <c r="K64" s="111">
        <v>372.08237000000003</v>
      </c>
      <c r="P64" s="137" t="s">
        <v>138</v>
      </c>
      <c r="Q64" s="136">
        <f ca="1">VLOOKUP(P64,$A$3:$J$42,6,FALSE)</f>
        <v>478886663.27076042</v>
      </c>
      <c r="R64" s="134">
        <f ca="1">Q64/$F$43</f>
        <v>0.55559052834796319</v>
      </c>
      <c r="S64" s="135">
        <f ca="1">R64</f>
        <v>0.55559052834796319</v>
      </c>
      <c r="T64" s="12"/>
      <c r="U64" s="12"/>
      <c r="V64" s="12"/>
      <c r="W64" s="12"/>
      <c r="Y64" s="12"/>
      <c r="Z64" s="12"/>
      <c r="AA64" s="12"/>
      <c r="AB64" s="12"/>
    </row>
    <row r="65" spans="1:29" s="18" customFormat="1" ht="16.5" customHeight="1" x14ac:dyDescent="0.2">
      <c r="A65" s="17" t="s">
        <v>56</v>
      </c>
      <c r="B65" s="90">
        <v>6509431.5449999999</v>
      </c>
      <c r="C65" s="90">
        <v>22116489.360000003</v>
      </c>
      <c r="D65" s="90">
        <v>2096451.3860000006</v>
      </c>
      <c r="E65" s="90">
        <v>17826111.738000005</v>
      </c>
      <c r="F65" s="91">
        <v>193492.53</v>
      </c>
      <c r="G65" s="92">
        <v>61641</v>
      </c>
      <c r="H65" s="92">
        <v>255133.53</v>
      </c>
      <c r="I65" s="92">
        <v>307617.76</v>
      </c>
      <c r="J65" s="109">
        <f>Table1[[#This Row],[2017 Total Utility Cost ]]-Table1[[#This Row],[2016 Total Utility Cost]]</f>
        <v>-52484.23000000001</v>
      </c>
      <c r="K65" s="111">
        <v>1060.5895929999999</v>
      </c>
      <c r="L65" s="12"/>
      <c r="P65" s="137" t="s">
        <v>89</v>
      </c>
      <c r="Q65" s="136">
        <f t="shared" ref="Q65:Q79" ca="1" si="2">VLOOKUP(P65,$A$3:$J$42,6,FALSE)</f>
        <v>155385527.3416743</v>
      </c>
      <c r="R65" s="134">
        <f t="shared" ref="R65:R79" ca="1" si="3">Q65/$F$43</f>
        <v>0.18027381811753795</v>
      </c>
      <c r="S65" s="135">
        <f t="shared" ref="S65:S78" ca="1" si="4">R65+S64</f>
        <v>0.73586434646550114</v>
      </c>
      <c r="T65" s="12"/>
      <c r="U65" s="12"/>
      <c r="V65" s="12"/>
      <c r="W65" s="12"/>
      <c r="Y65" s="12"/>
      <c r="Z65" s="12"/>
      <c r="AA65" s="12"/>
      <c r="AB65" s="12"/>
    </row>
    <row r="66" spans="1:29" s="18" customFormat="1" ht="16.5" customHeight="1" x14ac:dyDescent="0.2">
      <c r="A66" s="17" t="s">
        <v>118</v>
      </c>
      <c r="B66" s="90">
        <v>1770068.3743970096</v>
      </c>
      <c r="C66" s="90">
        <v>24122116.662365101</v>
      </c>
      <c r="D66" s="90">
        <v>1242635.4293229061</v>
      </c>
      <c r="E66" s="90">
        <v>17532739.542314146</v>
      </c>
      <c r="F66" s="91">
        <v>451107</v>
      </c>
      <c r="G66" s="92">
        <v>294232.3</v>
      </c>
      <c r="H66" s="92">
        <v>745339.3</v>
      </c>
      <c r="I66" s="92">
        <v>709832.89</v>
      </c>
      <c r="J66" s="109">
        <f>Table1[[#This Row],[2017 Total Utility Cost ]]-Table1[[#This Row],[2016 Total Utility Cost]]</f>
        <v>35506.410000000033</v>
      </c>
      <c r="K66" s="111">
        <v>163.247637</v>
      </c>
      <c r="L66" s="12"/>
      <c r="P66" s="137" t="s">
        <v>178</v>
      </c>
      <c r="Q66" s="136">
        <f t="shared" ca="1" si="2"/>
        <v>16887614.68</v>
      </c>
      <c r="R66" s="134">
        <f t="shared" ca="1" si="3"/>
        <v>1.9592524666516217E-2</v>
      </c>
      <c r="S66" s="135">
        <f t="shared" ca="1" si="4"/>
        <v>0.75545687113201732</v>
      </c>
      <c r="T66" s="12"/>
      <c r="AA66" s="12"/>
      <c r="AB66" s="12"/>
    </row>
    <row r="67" spans="1:29" s="18" customFormat="1" ht="16.5" customHeight="1" x14ac:dyDescent="0.2">
      <c r="A67" s="17" t="s">
        <v>104</v>
      </c>
      <c r="B67" s="90">
        <v>1225099.48</v>
      </c>
      <c r="C67" s="90">
        <v>12136694.719999999</v>
      </c>
      <c r="D67" s="90">
        <v>1196866.0959999999</v>
      </c>
      <c r="E67" s="90">
        <v>11872111.144000001</v>
      </c>
      <c r="F67" s="91">
        <v>446632.94</v>
      </c>
      <c r="G67" s="92">
        <v>503978</v>
      </c>
      <c r="H67" s="92">
        <v>950610.94</v>
      </c>
      <c r="I67" s="92">
        <v>1048524.35</v>
      </c>
      <c r="J67" s="109">
        <f>Table1[[#This Row],[2017 Total Utility Cost ]]-Table1[[#This Row],[2016 Total Utility Cost]]</f>
        <v>-97913.410000000033</v>
      </c>
      <c r="K67" s="111">
        <v>351.52760899999998</v>
      </c>
      <c r="L67" s="12"/>
      <c r="P67" s="137" t="s">
        <v>143</v>
      </c>
      <c r="Q67" s="136">
        <f t="shared" ca="1" si="2"/>
        <v>24044766.735749997</v>
      </c>
      <c r="R67" s="134">
        <f t="shared" ca="1" si="3"/>
        <v>2.7896046558234855E-2</v>
      </c>
      <c r="S67" s="135">
        <f t="shared" ca="1" si="4"/>
        <v>0.78335291769025217</v>
      </c>
      <c r="T67" s="12"/>
      <c r="AA67" s="12"/>
      <c r="AB67" s="12"/>
    </row>
    <row r="68" spans="1:29" s="18" customFormat="1" ht="16.5" customHeight="1" x14ac:dyDescent="0.2">
      <c r="A68" s="17" t="s">
        <v>110</v>
      </c>
      <c r="B68" s="90">
        <v>1452132.33</v>
      </c>
      <c r="C68" s="90">
        <v>7344767.6200000001</v>
      </c>
      <c r="D68" s="90">
        <v>1167127.9610000001</v>
      </c>
      <c r="E68" s="90">
        <v>5870570.9639999997</v>
      </c>
      <c r="F68" s="91">
        <v>107369</v>
      </c>
      <c r="G68" s="92">
        <v>390000</v>
      </c>
      <c r="H68" s="92">
        <v>497369</v>
      </c>
      <c r="I68" s="95">
        <v>252117.63</v>
      </c>
      <c r="J68" s="109">
        <f>Table1[[#This Row],[2017 Total Utility Cost ]]-Table1[[#This Row],[2016 Total Utility Cost]]</f>
        <v>245251.37</v>
      </c>
      <c r="K68" s="112">
        <v>459.71316999999999</v>
      </c>
      <c r="L68" s="12"/>
      <c r="P68" s="137" t="s">
        <v>53</v>
      </c>
      <c r="Q68" s="136">
        <f t="shared" ca="1" si="2"/>
        <v>11374931.006664999</v>
      </c>
      <c r="R68" s="134">
        <f t="shared" ca="1" si="3"/>
        <v>1.3196867677940418E-2</v>
      </c>
      <c r="S68" s="135">
        <f t="shared" ca="1" si="4"/>
        <v>0.79654978536819254</v>
      </c>
      <c r="T68" s="12"/>
      <c r="AA68" s="12"/>
      <c r="AB68" s="12"/>
      <c r="AC68" s="12"/>
    </row>
    <row r="69" spans="1:29" s="18" customFormat="1" ht="16.5" customHeight="1" x14ac:dyDescent="0.2">
      <c r="A69" s="17" t="s">
        <v>111</v>
      </c>
      <c r="B69" s="90">
        <v>966142</v>
      </c>
      <c r="C69" s="90">
        <v>4045420</v>
      </c>
      <c r="D69" s="90">
        <v>955628.8</v>
      </c>
      <c r="E69" s="90">
        <v>3940288</v>
      </c>
      <c r="F69" s="91">
        <v>64582</v>
      </c>
      <c r="G69" s="92">
        <v>55584</v>
      </c>
      <c r="H69" s="92">
        <v>120166</v>
      </c>
      <c r="I69" s="92">
        <v>138069.48000000001</v>
      </c>
      <c r="J69" s="109">
        <f>Table1[[#This Row],[2017 Total Utility Cost ]]-Table1[[#This Row],[2016 Total Utility Cost]]</f>
        <v>-17903.48000000001</v>
      </c>
      <c r="K69" s="111">
        <v>181.997041</v>
      </c>
      <c r="L69" s="12"/>
      <c r="P69" s="137" t="s">
        <v>49</v>
      </c>
      <c r="Q69" s="136">
        <f t="shared" ca="1" si="2"/>
        <v>33287969.860399995</v>
      </c>
      <c r="R69" s="134">
        <f t="shared" ca="1" si="3"/>
        <v>3.8619744880875932E-2</v>
      </c>
      <c r="S69" s="135">
        <f t="shared" ca="1" si="4"/>
        <v>0.83516953024906848</v>
      </c>
      <c r="T69" s="12"/>
      <c r="AA69" s="12"/>
      <c r="AB69" s="12"/>
      <c r="AC69" s="12"/>
    </row>
    <row r="70" spans="1:29" s="18" customFormat="1" ht="16.5" customHeight="1" x14ac:dyDescent="0.2">
      <c r="A70" s="17" t="s">
        <v>121</v>
      </c>
      <c r="B70" s="90">
        <v>686230.76</v>
      </c>
      <c r="C70" s="90">
        <v>8009384.04</v>
      </c>
      <c r="D70" s="90">
        <v>542648.51723300002</v>
      </c>
      <c r="E70" s="90">
        <v>6335695.5055630002</v>
      </c>
      <c r="F70" s="91">
        <v>166221.84</v>
      </c>
      <c r="G70" s="92">
        <v>34604.39</v>
      </c>
      <c r="H70" s="92">
        <v>200826.23</v>
      </c>
      <c r="I70" s="92">
        <v>52968.01</v>
      </c>
      <c r="J70" s="109">
        <f>Table1[[#This Row],[2017 Total Utility Cost ]]-Table1[[#This Row],[2016 Total Utility Cost]]</f>
        <v>147858.22</v>
      </c>
      <c r="K70" s="112">
        <v>156.67550800000001</v>
      </c>
      <c r="L70" s="12"/>
      <c r="P70" s="137" t="s">
        <v>48</v>
      </c>
      <c r="Q70" s="136">
        <f t="shared" ca="1" si="2"/>
        <v>20955994.8568675</v>
      </c>
      <c r="R70" s="134">
        <f t="shared" ca="1" si="3"/>
        <v>2.4312542293543345E-2</v>
      </c>
      <c r="S70" s="135">
        <f t="shared" ca="1" si="4"/>
        <v>0.85948207254261177</v>
      </c>
      <c r="T70" s="12"/>
      <c r="AA70" s="12"/>
      <c r="AB70" s="12"/>
      <c r="AC70" s="12"/>
    </row>
    <row r="71" spans="1:29" s="18" customFormat="1" ht="16.5" customHeight="1" x14ac:dyDescent="0.2">
      <c r="A71" s="17" t="s">
        <v>107</v>
      </c>
      <c r="B71" s="90">
        <v>540933.14199999999</v>
      </c>
      <c r="C71" s="90">
        <v>5931236.7599999998</v>
      </c>
      <c r="D71" s="90">
        <v>456429.59536000004</v>
      </c>
      <c r="E71" s="90">
        <v>4990360.9012000002</v>
      </c>
      <c r="F71" s="91">
        <v>347740.13</v>
      </c>
      <c r="G71" s="92">
        <v>45151.11</v>
      </c>
      <c r="H71" s="92">
        <v>392891.24</v>
      </c>
      <c r="I71" s="92">
        <v>344882.43</v>
      </c>
      <c r="J71" s="109">
        <f>Table1[[#This Row],[2017 Total Utility Cost ]]-Table1[[#This Row],[2016 Total Utility Cost]]</f>
        <v>48008.81</v>
      </c>
      <c r="K71" s="112">
        <v>75.318152999999995</v>
      </c>
      <c r="L71" s="12"/>
      <c r="P71" s="137" t="s">
        <v>142</v>
      </c>
      <c r="Q71" s="136">
        <f t="shared" ca="1" si="2"/>
        <v>14692228.399251241</v>
      </c>
      <c r="R71" s="134">
        <f t="shared" ca="1" si="3"/>
        <v>1.7045500668565704E-2</v>
      </c>
      <c r="S71" s="135">
        <f t="shared" ca="1" si="4"/>
        <v>0.87652757321117747</v>
      </c>
      <c r="T71" s="12"/>
      <c r="X71" s="12"/>
      <c r="AA71" s="12"/>
      <c r="AB71" s="12"/>
      <c r="AC71" s="12"/>
    </row>
    <row r="72" spans="1:29" ht="16.5" customHeight="1" x14ac:dyDescent="0.2">
      <c r="A72" s="17" t="s">
        <v>102</v>
      </c>
      <c r="B72" s="90">
        <v>416405.42000000004</v>
      </c>
      <c r="C72" s="90">
        <v>4972400.1000000006</v>
      </c>
      <c r="D72" s="90">
        <v>381580.26399999997</v>
      </c>
      <c r="E72" s="90">
        <v>4580669.6099999985</v>
      </c>
      <c r="F72" s="91">
        <v>132394.51999999999</v>
      </c>
      <c r="G72" s="92">
        <v>77888</v>
      </c>
      <c r="H72" s="92">
        <v>210282.52</v>
      </c>
      <c r="I72" s="92">
        <v>167480.41</v>
      </c>
      <c r="J72" s="109">
        <f>Table1[[#This Row],[2017 Total Utility Cost ]]-Table1[[#This Row],[2016 Total Utility Cost]]</f>
        <v>42802.109999999986</v>
      </c>
      <c r="K72" s="111">
        <v>126.992521</v>
      </c>
      <c r="P72" s="137" t="s">
        <v>55</v>
      </c>
      <c r="Q72" s="136">
        <f t="shared" ca="1" si="2"/>
        <v>14672051.452646799</v>
      </c>
      <c r="R72" s="134">
        <f t="shared" ca="1" si="3"/>
        <v>1.7022091955640091E-2</v>
      </c>
      <c r="S72" s="135">
        <f t="shared" ca="1" si="4"/>
        <v>0.89354966516681755</v>
      </c>
      <c r="U72" s="18"/>
      <c r="V72" s="18"/>
      <c r="W72" s="18"/>
      <c r="Y72" s="18"/>
      <c r="Z72" s="18"/>
    </row>
    <row r="73" spans="1:29" ht="16.5" customHeight="1" x14ac:dyDescent="0.2">
      <c r="A73" s="17" t="s">
        <v>117</v>
      </c>
      <c r="B73" s="90">
        <v>373680.17660000001</v>
      </c>
      <c r="C73" s="90">
        <v>4369233.0010000002</v>
      </c>
      <c r="D73" s="90">
        <v>276037.69942720002</v>
      </c>
      <c r="E73" s="90">
        <v>3082778.2524927999</v>
      </c>
      <c r="F73" s="91">
        <v>120401.05</v>
      </c>
      <c r="G73" s="92">
        <v>51962.2</v>
      </c>
      <c r="H73" s="92">
        <v>172363.25</v>
      </c>
      <c r="I73" s="92">
        <v>107025.19</v>
      </c>
      <c r="J73" s="109">
        <f>Table1[[#This Row],[2017 Total Utility Cost ]]-Table1[[#This Row],[2016 Total Utility Cost]]</f>
        <v>65338.06</v>
      </c>
      <c r="K73" s="111">
        <v>198</v>
      </c>
      <c r="P73" s="137" t="s">
        <v>54</v>
      </c>
      <c r="Q73" s="136">
        <f t="shared" ca="1" si="2"/>
        <v>24948510.979599997</v>
      </c>
      <c r="R73" s="134">
        <f t="shared" ca="1" si="3"/>
        <v>2.8944544627700117E-2</v>
      </c>
      <c r="S73" s="135">
        <f t="shared" ca="1" si="4"/>
        <v>0.92249420979451768</v>
      </c>
      <c r="U73" s="18"/>
      <c r="V73" s="18"/>
      <c r="W73" s="18"/>
      <c r="Y73" s="18"/>
      <c r="Z73" s="18"/>
    </row>
    <row r="74" spans="1:29" ht="16.5" customHeight="1" x14ac:dyDescent="0.2">
      <c r="A74" s="17" t="s">
        <v>139</v>
      </c>
      <c r="B74" s="90">
        <v>283269</v>
      </c>
      <c r="C74" s="90">
        <v>2266152</v>
      </c>
      <c r="D74" s="90">
        <v>226615.2</v>
      </c>
      <c r="E74" s="90">
        <v>1812921.6</v>
      </c>
      <c r="F74" s="91">
        <v>14163</v>
      </c>
      <c r="G74" s="92">
        <v>16650.86</v>
      </c>
      <c r="H74" s="92">
        <v>30813.86</v>
      </c>
      <c r="I74" s="92">
        <v>47126.89</v>
      </c>
      <c r="J74" s="109">
        <f>Table1[[#This Row],[2017 Total Utility Cost ]]-Table1[[#This Row],[2016 Total Utility Cost]]</f>
        <v>-16313.029999999999</v>
      </c>
      <c r="K74" s="111">
        <v>49.389659999999999</v>
      </c>
      <c r="P74" s="137" t="s">
        <v>52</v>
      </c>
      <c r="Q74" s="136">
        <f t="shared" ca="1" si="2"/>
        <v>18842350.48</v>
      </c>
      <c r="R74" s="134">
        <f t="shared" ca="1" si="3"/>
        <v>2.1860352900623124E-2</v>
      </c>
      <c r="S74" s="135">
        <f t="shared" ca="1" si="4"/>
        <v>0.94435456269514084</v>
      </c>
      <c r="U74" s="18"/>
      <c r="V74" s="18"/>
      <c r="W74" s="18"/>
      <c r="Y74" s="18"/>
      <c r="Z74" s="18"/>
    </row>
    <row r="75" spans="1:29" ht="16.5" customHeight="1" x14ac:dyDescent="0.2">
      <c r="A75" s="17" t="s">
        <v>109</v>
      </c>
      <c r="B75" s="90">
        <v>223445</v>
      </c>
      <c r="C75" s="90">
        <v>2178058</v>
      </c>
      <c r="D75" s="90">
        <v>174500.74</v>
      </c>
      <c r="E75" s="90">
        <v>1715031.5200000003</v>
      </c>
      <c r="F75" s="91">
        <v>30968.46</v>
      </c>
      <c r="G75" s="108">
        <v>77664</v>
      </c>
      <c r="H75" s="108">
        <v>108632.46</v>
      </c>
      <c r="I75" s="92">
        <v>86222.09</v>
      </c>
      <c r="J75" s="109">
        <f>Table1[[#This Row],[2017 Total Utility Cost ]]-Table1[[#This Row],[2016 Total Utility Cost]]</f>
        <v>22410.37000000001</v>
      </c>
      <c r="K75" s="111">
        <v>128.708009</v>
      </c>
      <c r="P75" s="137" t="s">
        <v>56</v>
      </c>
      <c r="Q75" s="136">
        <f t="shared" ca="1" si="2"/>
        <v>2096451.3860000006</v>
      </c>
      <c r="R75" s="134">
        <f t="shared" ca="1" si="3"/>
        <v>2.4322425795871559E-3</v>
      </c>
      <c r="S75" s="135">
        <f t="shared" ca="1" si="4"/>
        <v>0.94678680527472803</v>
      </c>
      <c r="U75" s="18"/>
      <c r="V75" s="18"/>
      <c r="W75" s="18"/>
      <c r="Y75" s="18"/>
      <c r="Z75" s="18"/>
    </row>
    <row r="76" spans="1:29" ht="16.5" customHeight="1" x14ac:dyDescent="0.2">
      <c r="A76" s="17" t="s">
        <v>103</v>
      </c>
      <c r="B76" s="90">
        <v>135801.99600000001</v>
      </c>
      <c r="C76" s="90">
        <v>2037948.6047753233</v>
      </c>
      <c r="D76" s="90">
        <v>122089.64660000001</v>
      </c>
      <c r="E76" s="90">
        <v>1832366.8798202586</v>
      </c>
      <c r="F76" s="91">
        <v>29339.41</v>
      </c>
      <c r="G76" s="92">
        <v>5006</v>
      </c>
      <c r="H76" s="92">
        <v>34345.410000000003</v>
      </c>
      <c r="I76" s="92">
        <v>4508.1099999999997</v>
      </c>
      <c r="J76" s="109">
        <f>Table1[[#This Row],[2017 Total Utility Cost ]]-Table1[[#This Row],[2016 Total Utility Cost]]</f>
        <v>29837.300000000003</v>
      </c>
      <c r="K76" s="111">
        <v>16.248889999999999</v>
      </c>
      <c r="P76" s="137" t="s">
        <v>50</v>
      </c>
      <c r="Q76" s="136">
        <f t="shared" ca="1" si="2"/>
        <v>14145862.547143316</v>
      </c>
      <c r="R76" s="134">
        <f t="shared" ca="1" si="3"/>
        <v>1.6411622726819185E-2</v>
      </c>
      <c r="S76" s="135">
        <f t="shared" ca="1" si="4"/>
        <v>0.9631984280015472</v>
      </c>
      <c r="U76" s="18"/>
      <c r="V76" s="18"/>
      <c r="W76" s="18"/>
      <c r="Z76" s="18"/>
      <c r="AA76" s="18"/>
    </row>
    <row r="77" spans="1:29" ht="16.5" customHeight="1" x14ac:dyDescent="0.2">
      <c r="A77" s="17" t="s">
        <v>114</v>
      </c>
      <c r="B77" s="90">
        <v>176448.79700000002</v>
      </c>
      <c r="C77" s="90">
        <v>2743478.0650000004</v>
      </c>
      <c r="D77" s="90">
        <v>110830.04528000001</v>
      </c>
      <c r="E77" s="90">
        <v>1750054.2435999999</v>
      </c>
      <c r="F77" s="91">
        <v>22593.73</v>
      </c>
      <c r="G77" s="92">
        <v>88068.26</v>
      </c>
      <c r="H77" s="92">
        <v>110661.99</v>
      </c>
      <c r="I77" s="92">
        <v>89863.12</v>
      </c>
      <c r="J77" s="109">
        <f>Table1[[#This Row],[2017 Total Utility Cost ]]-Table1[[#This Row],[2016 Total Utility Cost]]</f>
        <v>20798.87000000001</v>
      </c>
      <c r="K77" s="111">
        <v>147.15519599999999</v>
      </c>
      <c r="P77" s="137" t="s">
        <v>140</v>
      </c>
      <c r="Q77" s="136">
        <f t="shared" ca="1" si="2"/>
        <v>3025727.6839999999</v>
      </c>
      <c r="R77" s="134">
        <f t="shared" ca="1" si="3"/>
        <v>3.5103622036768891E-3</v>
      </c>
      <c r="S77" s="135">
        <f t="shared" ca="1" si="4"/>
        <v>0.96670879020522404</v>
      </c>
      <c r="T77" s="18"/>
      <c r="U77" s="18"/>
      <c r="V77" s="18"/>
      <c r="W77" s="18"/>
      <c r="AB77" s="18"/>
    </row>
    <row r="78" spans="1:29" ht="16.5" customHeight="1" x14ac:dyDescent="0.2">
      <c r="A78" s="17" t="s">
        <v>119</v>
      </c>
      <c r="B78" s="90">
        <v>106418.098</v>
      </c>
      <c r="C78" s="90">
        <v>1355712.81</v>
      </c>
      <c r="D78" s="90">
        <v>77024.540940000006</v>
      </c>
      <c r="E78" s="90">
        <v>941223.49330000009</v>
      </c>
      <c r="F78" s="91">
        <v>38081.94</v>
      </c>
      <c r="G78" s="92">
        <v>46058.73</v>
      </c>
      <c r="H78" s="92">
        <v>84140.67</v>
      </c>
      <c r="I78" s="92">
        <v>92901.01</v>
      </c>
      <c r="J78" s="109">
        <f>Table1[[#This Row],[2017 Total Utility Cost ]]-Table1[[#This Row],[2016 Total Utility Cost]]</f>
        <v>-8760.3399999999965</v>
      </c>
      <c r="K78" s="111">
        <v>106.730737</v>
      </c>
      <c r="P78" s="137" t="s">
        <v>51</v>
      </c>
      <c r="Q78" s="136">
        <f t="shared" ca="1" si="2"/>
        <v>5986491.2402902059</v>
      </c>
      <c r="R78" s="134">
        <f t="shared" ca="1" si="3"/>
        <v>6.9453548955126397E-3</v>
      </c>
      <c r="S78" s="135">
        <f t="shared" ca="1" si="4"/>
        <v>0.97365414510073667</v>
      </c>
      <c r="T78" s="18"/>
      <c r="U78" s="18"/>
      <c r="V78" s="18"/>
      <c r="W78" s="18"/>
      <c r="AB78" s="18"/>
    </row>
    <row r="79" spans="1:29" ht="16.5" customHeight="1" x14ac:dyDescent="0.2">
      <c r="A79" s="17" t="s">
        <v>115</v>
      </c>
      <c r="B79" s="90">
        <v>53809.2</v>
      </c>
      <c r="C79" s="90">
        <v>860947.2</v>
      </c>
      <c r="D79" s="90">
        <v>53809.2</v>
      </c>
      <c r="E79" s="90">
        <v>860947.2</v>
      </c>
      <c r="F79" s="91">
        <v>23487.360000000001</v>
      </c>
      <c r="G79" s="92">
        <v>32000</v>
      </c>
      <c r="H79" s="92">
        <v>55487.360000000001</v>
      </c>
      <c r="I79" s="92">
        <v>58791.31</v>
      </c>
      <c r="J79" s="109">
        <f>Table1[[#This Row],[2017 Total Utility Cost ]]-Table1[[#This Row],[2016 Total Utility Cost]]</f>
        <v>-3303.9499999999971</v>
      </c>
      <c r="K79" s="111">
        <v>72.975009999999997</v>
      </c>
      <c r="P79" s="137" t="s">
        <v>116</v>
      </c>
      <c r="Q79" s="136">
        <f t="shared" ca="1" si="2"/>
        <v>3477713.8748999997</v>
      </c>
      <c r="R79" s="134">
        <f t="shared" ca="1" si="3"/>
        <v>4.0347435779523565E-3</v>
      </c>
      <c r="S79" s="135">
        <f t="shared" ref="S79" ca="1" si="5">R79+S78</f>
        <v>0.97768888867868897</v>
      </c>
      <c r="T79" s="18"/>
      <c r="U79" s="18"/>
      <c r="V79" s="18"/>
      <c r="W79" s="18"/>
      <c r="AB79" s="18"/>
    </row>
    <row r="80" spans="1:29" ht="16.5" customHeight="1" x14ac:dyDescent="0.2">
      <c r="A80" s="17" t="s">
        <v>106</v>
      </c>
      <c r="B80" s="90">
        <v>69023.239000000001</v>
      </c>
      <c r="C80" s="90">
        <v>794487.34</v>
      </c>
      <c r="D80" s="90">
        <v>49571.908479999998</v>
      </c>
      <c r="E80" s="90">
        <v>530939.75799999991</v>
      </c>
      <c r="F80" s="91">
        <v>20708.099999999999</v>
      </c>
      <c r="G80" s="92">
        <v>45858.16</v>
      </c>
      <c r="H80" s="92">
        <v>66566.259999999995</v>
      </c>
      <c r="I80" s="92">
        <v>109182.9</v>
      </c>
      <c r="J80" s="109">
        <f>Table1[[#This Row],[2017 Total Utility Cost ]]-Table1[[#This Row],[2016 Total Utility Cost]]</f>
        <v>-42616.639999999999</v>
      </c>
      <c r="K80" s="111">
        <v>34.156824999999998</v>
      </c>
      <c r="R80" s="18"/>
      <c r="S80" s="18"/>
      <c r="T80" s="18"/>
      <c r="U80" s="18"/>
      <c r="V80" s="18"/>
      <c r="W80" s="18"/>
      <c r="AB80" s="18"/>
    </row>
    <row r="81" spans="1:29" ht="16.5" customHeight="1" x14ac:dyDescent="0.2">
      <c r="A81" s="17" t="s">
        <v>113</v>
      </c>
      <c r="B81" s="90">
        <v>59454.74</v>
      </c>
      <c r="C81" s="90">
        <v>594547.4</v>
      </c>
      <c r="D81" s="90">
        <v>47563.792000000001</v>
      </c>
      <c r="E81" s="90">
        <v>475637.92000000004</v>
      </c>
      <c r="F81" s="91">
        <v>55123.6</v>
      </c>
      <c r="G81" s="92">
        <v>7687.4</v>
      </c>
      <c r="H81" s="92">
        <v>62811</v>
      </c>
      <c r="I81" s="92">
        <v>60475</v>
      </c>
      <c r="J81" s="109">
        <f>Table1[[#This Row],[2017 Total Utility Cost ]]-Table1[[#This Row],[2016 Total Utility Cost]]</f>
        <v>2336</v>
      </c>
      <c r="K81" s="111">
        <v>21.028219</v>
      </c>
      <c r="R81" s="18"/>
      <c r="S81" s="18"/>
      <c r="T81" s="18"/>
      <c r="U81" s="18"/>
      <c r="V81" s="18"/>
      <c r="W81" s="18"/>
      <c r="AB81" s="18"/>
    </row>
    <row r="82" spans="1:29" ht="16.5" customHeight="1" x14ac:dyDescent="0.2">
      <c r="A82" s="17" t="s">
        <v>105</v>
      </c>
      <c r="B82" s="90">
        <v>34222.399999999994</v>
      </c>
      <c r="C82" s="90">
        <v>190384</v>
      </c>
      <c r="D82" s="90">
        <v>27377.920000000002</v>
      </c>
      <c r="E82" s="90">
        <v>152307.20000000001</v>
      </c>
      <c r="F82" s="91">
        <v>4777.9799999999996</v>
      </c>
      <c r="G82" s="92">
        <v>3000</v>
      </c>
      <c r="H82" s="92">
        <v>7777.98</v>
      </c>
      <c r="I82" s="92">
        <v>21651.88</v>
      </c>
      <c r="J82" s="109">
        <f>Table1[[#This Row],[2017 Total Utility Cost ]]-Table1[[#This Row],[2016 Total Utility Cost]]</f>
        <v>-13873.900000000001</v>
      </c>
      <c r="K82" s="111">
        <v>130.294207</v>
      </c>
      <c r="R82" s="18"/>
      <c r="S82" s="18"/>
      <c r="T82" s="18"/>
    </row>
    <row r="83" spans="1:29" ht="16.5" customHeight="1" x14ac:dyDescent="0.2">
      <c r="A83" s="17" t="s">
        <v>112</v>
      </c>
      <c r="B83" s="90">
        <v>3704.2</v>
      </c>
      <c r="C83" s="90">
        <v>52884.800000000003</v>
      </c>
      <c r="D83" s="90">
        <v>3091.3900000000003</v>
      </c>
      <c r="E83" s="90">
        <v>45061.01</v>
      </c>
      <c r="F83" s="91">
        <v>111252.32</v>
      </c>
      <c r="G83" s="92">
        <v>3172</v>
      </c>
      <c r="H83" s="92">
        <v>114424.32000000001</v>
      </c>
      <c r="I83" s="92">
        <v>143616.20000000001</v>
      </c>
      <c r="J83" s="109">
        <f>Table1[[#This Row],[2017 Total Utility Cost ]]-Table1[[#This Row],[2016 Total Utility Cost]]</f>
        <v>-29191.880000000005</v>
      </c>
      <c r="K83" s="111">
        <v>35.850738</v>
      </c>
      <c r="R83" s="18"/>
      <c r="S83" s="18"/>
      <c r="T83" s="18"/>
    </row>
    <row r="84" spans="1:29" ht="16.5" customHeight="1" x14ac:dyDescent="0.2">
      <c r="A84" s="17" t="s">
        <v>141</v>
      </c>
      <c r="B84" s="90">
        <v>1392</v>
      </c>
      <c r="C84" s="90">
        <v>20880</v>
      </c>
      <c r="D84" s="90">
        <v>1113.6000000000001</v>
      </c>
      <c r="E84" s="90">
        <v>16704</v>
      </c>
      <c r="F84" s="91">
        <v>99429.69</v>
      </c>
      <c r="G84" s="92">
        <v>5000</v>
      </c>
      <c r="H84" s="92">
        <v>104429.69</v>
      </c>
      <c r="I84" s="92">
        <v>65140.2</v>
      </c>
      <c r="J84" s="109">
        <f>Table1[[#This Row],[2017 Total Utility Cost ]]-Table1[[#This Row],[2016 Total Utility Cost]]</f>
        <v>39289.490000000005</v>
      </c>
      <c r="K84" s="111">
        <v>108</v>
      </c>
      <c r="R84" s="18"/>
      <c r="S84" s="18"/>
      <c r="T84" s="18"/>
    </row>
    <row r="85" spans="1:29" ht="16.5" customHeight="1" x14ac:dyDescent="0.2">
      <c r="A85" s="17" t="s">
        <v>137</v>
      </c>
      <c r="B85" s="90">
        <v>0</v>
      </c>
      <c r="C85" s="90">
        <v>0</v>
      </c>
      <c r="D85" s="90">
        <v>0</v>
      </c>
      <c r="E85" s="90">
        <v>0</v>
      </c>
      <c r="F85" s="91">
        <v>0</v>
      </c>
      <c r="G85" s="92">
        <v>0</v>
      </c>
      <c r="H85" s="92">
        <v>0</v>
      </c>
      <c r="I85" s="92">
        <v>0</v>
      </c>
      <c r="J85" s="109">
        <f>Table1[[#This Row],[2017 Total Utility Cost ]]-Table1[[#This Row],[2016 Total Utility Cost]]</f>
        <v>0</v>
      </c>
      <c r="K85" s="111">
        <v>3.992407</v>
      </c>
      <c r="R85" s="18"/>
      <c r="S85" s="18"/>
      <c r="T85" s="18"/>
    </row>
    <row r="86" spans="1:29" ht="16.5" customHeight="1" x14ac:dyDescent="0.2">
      <c r="A86" s="17" t="s">
        <v>120</v>
      </c>
      <c r="B86" s="90">
        <v>0</v>
      </c>
      <c r="C86" s="90">
        <v>0</v>
      </c>
      <c r="D86" s="90">
        <v>0</v>
      </c>
      <c r="E86" s="90">
        <v>0</v>
      </c>
      <c r="F86" s="91">
        <v>0</v>
      </c>
      <c r="G86" s="92">
        <v>0</v>
      </c>
      <c r="H86" s="92">
        <v>0</v>
      </c>
      <c r="I86" s="92"/>
      <c r="J86" s="109">
        <f>Table1[[#This Row],[2017 Total Utility Cost ]]-Table1[[#This Row],[2016 Total Utility Cost]]</f>
        <v>0</v>
      </c>
      <c r="K86" s="111">
        <v>88.631675999999999</v>
      </c>
      <c r="S86" s="18"/>
      <c r="T86" s="18"/>
    </row>
    <row r="87" spans="1:29" ht="16.5" customHeight="1" x14ac:dyDescent="0.2">
      <c r="A87" s="17" t="s">
        <v>59</v>
      </c>
      <c r="B87" s="90">
        <v>930035012.87862694</v>
      </c>
      <c r="C87" s="90">
        <v>12832583687.161039</v>
      </c>
      <c r="D87" s="90">
        <v>856795622.22111702</v>
      </c>
      <c r="E87" s="90">
        <v>11937275201.868532</v>
      </c>
      <c r="F87" s="92">
        <v>90355177.73999998</v>
      </c>
      <c r="G87" s="91">
        <v>146029495.35999998</v>
      </c>
      <c r="H87" s="92">
        <v>236384673.10000005</v>
      </c>
      <c r="I87" s="12"/>
      <c r="J87" s="92"/>
      <c r="K87" s="94"/>
      <c r="L87" s="94"/>
      <c r="M87" s="93"/>
      <c r="S87" s="18"/>
      <c r="T87" s="18"/>
      <c r="U87" s="18"/>
      <c r="AC87" s="18"/>
    </row>
    <row r="88" spans="1:29" ht="16.5" customHeight="1" x14ac:dyDescent="0.2">
      <c r="A88" s="17"/>
      <c r="B88" s="17"/>
      <c r="C88" s="17"/>
      <c r="D88" s="17"/>
      <c r="E88" s="17"/>
      <c r="F88" s="17"/>
      <c r="G88" s="17"/>
      <c r="H88" s="17"/>
      <c r="I88" s="12"/>
      <c r="K88" s="90"/>
      <c r="L88" s="90"/>
      <c r="M88" s="93"/>
      <c r="U88" s="18"/>
      <c r="V88" s="18"/>
      <c r="W88" s="18"/>
      <c r="AC88" s="18"/>
    </row>
    <row r="89" spans="1:29" ht="16.5" customHeight="1" x14ac:dyDescent="0.2">
      <c r="A89" s="97"/>
      <c r="B89" s="97"/>
      <c r="C89" s="97"/>
      <c r="D89" s="97"/>
      <c r="E89" s="97"/>
      <c r="F89" s="97"/>
      <c r="G89" s="97"/>
      <c r="H89" s="97"/>
      <c r="I89" s="12"/>
      <c r="J89" s="96"/>
      <c r="K89" s="99"/>
      <c r="L89" s="99"/>
      <c r="M89" s="90"/>
      <c r="U89" s="18"/>
      <c r="V89" s="18"/>
      <c r="W89" s="18"/>
      <c r="AC89" s="18"/>
    </row>
    <row r="90" spans="1:29" x14ac:dyDescent="0.2">
      <c r="I90" s="12"/>
      <c r="J90" s="98"/>
      <c r="M90" s="99"/>
      <c r="U90" s="18"/>
      <c r="V90" s="18"/>
      <c r="W90" s="18"/>
      <c r="AC90" s="18"/>
    </row>
    <row r="91" spans="1:29" ht="50.1" customHeight="1" x14ac:dyDescent="0.2">
      <c r="A91" s="18"/>
      <c r="B91" s="18"/>
      <c r="C91" s="18"/>
      <c r="D91" s="18"/>
      <c r="E91" s="18"/>
      <c r="F91" s="18"/>
      <c r="G91" s="18"/>
      <c r="H91" s="18"/>
      <c r="I91" s="12"/>
      <c r="K91" s="18"/>
      <c r="L91" s="18"/>
      <c r="U91" s="18"/>
      <c r="V91" s="18"/>
      <c r="W91" s="18"/>
      <c r="AC91" s="18"/>
    </row>
    <row r="92" spans="1:29" s="18" customFormat="1" ht="16.5" customHeight="1" x14ac:dyDescent="0.2">
      <c r="S92" s="12"/>
      <c r="T92" s="12"/>
      <c r="X92" s="12"/>
      <c r="Y92" s="12"/>
      <c r="Z92" s="12"/>
      <c r="AA92" s="12"/>
      <c r="AB92" s="12"/>
      <c r="AC92" s="12"/>
    </row>
    <row r="93" spans="1:29" s="18" customFormat="1" ht="16.5" customHeight="1" x14ac:dyDescent="0.2">
      <c r="U93" s="12"/>
      <c r="V93" s="12"/>
      <c r="W93" s="12"/>
      <c r="X93" s="12"/>
      <c r="Y93" s="12"/>
      <c r="Z93" s="12"/>
      <c r="AA93" s="12"/>
      <c r="AB93" s="12"/>
      <c r="AC93" s="12"/>
    </row>
    <row r="94" spans="1:29" s="18" customFormat="1" ht="16.5" customHeight="1" x14ac:dyDescent="0.2">
      <c r="U94" s="12"/>
      <c r="V94" s="12"/>
      <c r="W94" s="12"/>
      <c r="X94" s="12"/>
      <c r="Y94" s="12"/>
      <c r="Z94" s="12"/>
      <c r="AA94" s="12"/>
      <c r="AB94" s="12"/>
      <c r="AC94" s="12"/>
    </row>
    <row r="95" spans="1:29" s="18" customFormat="1" ht="16.5" customHeight="1" x14ac:dyDescent="0.2">
      <c r="U95" s="12"/>
      <c r="V95" s="12"/>
      <c r="W95" s="12"/>
      <c r="X95" s="12"/>
      <c r="Y95" s="12"/>
      <c r="Z95" s="12"/>
      <c r="AA95" s="12"/>
      <c r="AB95" s="12"/>
      <c r="AC95" s="12"/>
    </row>
    <row r="96" spans="1:29" s="18" customFormat="1" ht="16.5" customHeight="1" x14ac:dyDescent="0.2">
      <c r="U96" s="12"/>
      <c r="V96" s="12"/>
      <c r="W96" s="12"/>
      <c r="X96" s="12"/>
      <c r="Y96" s="12"/>
      <c r="Z96" s="12"/>
      <c r="AA96" s="12"/>
      <c r="AB96" s="12"/>
      <c r="AC96" s="12"/>
    </row>
    <row r="97" spans="1:29" s="18" customFormat="1" ht="16.5" customHeight="1" x14ac:dyDescent="0.2">
      <c r="U97" s="12"/>
      <c r="V97" s="12"/>
      <c r="W97" s="12"/>
      <c r="X97" s="12"/>
      <c r="Y97" s="12"/>
      <c r="Z97" s="12"/>
      <c r="AA97" s="12"/>
      <c r="AB97" s="12"/>
      <c r="AC97" s="12"/>
    </row>
    <row r="98" spans="1:29" s="18" customFormat="1" ht="16.5" customHeight="1" x14ac:dyDescent="0.2">
      <c r="U98" s="12"/>
      <c r="V98" s="12"/>
      <c r="W98" s="12"/>
      <c r="X98" s="12"/>
      <c r="Y98" s="12"/>
      <c r="Z98" s="12"/>
      <c r="AA98" s="12"/>
      <c r="AB98" s="12"/>
      <c r="AC98" s="12"/>
    </row>
    <row r="99" spans="1:29" s="18" customFormat="1" ht="16.5" customHeight="1" x14ac:dyDescent="0.2">
      <c r="U99" s="12"/>
      <c r="V99" s="12"/>
      <c r="W99" s="12"/>
      <c r="X99" s="12"/>
      <c r="Y99" s="12"/>
      <c r="Z99" s="12"/>
      <c r="AA99" s="12"/>
      <c r="AB99" s="12"/>
      <c r="AC99" s="12"/>
    </row>
    <row r="100" spans="1:29" s="18" customFormat="1" ht="16.5" customHeight="1" x14ac:dyDescent="0.2">
      <c r="U100" s="12"/>
      <c r="V100" s="12"/>
      <c r="W100" s="12"/>
      <c r="X100" s="12"/>
      <c r="Y100" s="12"/>
      <c r="Z100" s="12"/>
      <c r="AA100" s="12"/>
      <c r="AB100" s="12"/>
      <c r="AC100" s="12"/>
    </row>
    <row r="101" spans="1:29" s="18" customFormat="1" ht="16.5" customHeight="1" x14ac:dyDescent="0.2">
      <c r="U101" s="12"/>
      <c r="V101" s="12"/>
      <c r="W101" s="12"/>
      <c r="X101" s="12"/>
      <c r="Y101" s="12"/>
      <c r="Z101" s="12"/>
      <c r="AA101" s="12"/>
      <c r="AB101" s="12"/>
      <c r="AC101" s="12"/>
    </row>
    <row r="102" spans="1:29" s="18" customFormat="1" ht="16.5" customHeight="1" x14ac:dyDescent="0.2">
      <c r="U102" s="12"/>
      <c r="V102" s="12"/>
      <c r="W102" s="12"/>
      <c r="X102" s="12"/>
      <c r="Y102" s="12"/>
      <c r="Z102" s="12"/>
      <c r="AA102" s="12"/>
      <c r="AB102" s="12"/>
      <c r="AC102" s="12"/>
    </row>
    <row r="103" spans="1:29" s="18" customFormat="1" ht="16.5" customHeight="1" x14ac:dyDescent="0.2">
      <c r="U103" s="12"/>
      <c r="V103" s="12"/>
      <c r="W103" s="12"/>
      <c r="X103" s="12"/>
      <c r="Y103" s="12"/>
      <c r="Z103" s="12"/>
      <c r="AA103" s="12"/>
      <c r="AB103" s="12"/>
      <c r="AC103" s="12"/>
    </row>
    <row r="104" spans="1:29" s="18" customFormat="1" ht="16.5" customHeight="1" x14ac:dyDescent="0.2">
      <c r="U104" s="12"/>
      <c r="V104" s="12"/>
      <c r="W104" s="12"/>
      <c r="X104" s="12"/>
      <c r="Y104" s="12"/>
      <c r="Z104" s="12"/>
      <c r="AA104" s="12"/>
      <c r="AB104" s="12"/>
      <c r="AC104" s="12"/>
    </row>
    <row r="105" spans="1:29" s="18" customFormat="1" ht="16.5" customHeight="1" x14ac:dyDescent="0.2">
      <c r="U105" s="12"/>
      <c r="V105" s="12"/>
      <c r="W105" s="12"/>
      <c r="X105" s="12"/>
      <c r="Y105" s="12"/>
      <c r="Z105" s="12"/>
      <c r="AA105" s="12"/>
      <c r="AB105" s="12"/>
      <c r="AC105" s="12"/>
    </row>
    <row r="106" spans="1:29" s="18" customFormat="1" ht="16.5" customHeight="1" x14ac:dyDescent="0.2">
      <c r="A106" s="12"/>
      <c r="B106" s="12"/>
      <c r="C106" s="12"/>
      <c r="D106" s="12"/>
      <c r="E106" s="12"/>
      <c r="F106" s="12"/>
      <c r="G106" s="12"/>
      <c r="H106" s="12"/>
      <c r="K106" s="12"/>
      <c r="L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 spans="1:29" x14ac:dyDescent="0.2">
      <c r="S107" s="18"/>
      <c r="T107" s="18"/>
    </row>
  </sheetData>
  <mergeCells count="18">
    <mergeCell ref="Z24:AB24"/>
    <mergeCell ref="AB25:AB28"/>
    <mergeCell ref="AA25:AA28"/>
    <mergeCell ref="Z25:Z28"/>
    <mergeCell ref="T24:V24"/>
    <mergeCell ref="W24:Y24"/>
    <mergeCell ref="Y25:Y28"/>
    <mergeCell ref="X25:X28"/>
    <mergeCell ref="W25:W28"/>
    <mergeCell ref="V25:V28"/>
    <mergeCell ref="U25:U28"/>
    <mergeCell ref="T25:T28"/>
    <mergeCell ref="Q61:Q63"/>
    <mergeCell ref="P61:P63"/>
    <mergeCell ref="S61:S63"/>
    <mergeCell ref="R61:R63"/>
    <mergeCell ref="W15:X15"/>
    <mergeCell ref="S24:S28"/>
  </mergeCells>
  <phoneticPr fontId="4" type="noConversion"/>
  <pageMargins left="0.75" right="0.75" top="1" bottom="1" header="0.5" footer="0.5"/>
  <pageSetup scale="80" orientation="landscape" r:id="rId1"/>
  <headerFooter alignWithMargins="0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M86"/>
  <sheetViews>
    <sheetView topLeftCell="A64" zoomScale="70" zoomScaleNormal="70" workbookViewId="0">
      <selection activeCell="D69" sqref="D69"/>
    </sheetView>
  </sheetViews>
  <sheetFormatPr defaultRowHeight="12.75" x14ac:dyDescent="0.2"/>
  <cols>
    <col min="1" max="1" width="11.140625" bestFit="1" customWidth="1"/>
    <col min="3" max="3" width="25.42578125" bestFit="1" customWidth="1"/>
    <col min="4" max="5" width="14.85546875" bestFit="1" customWidth="1"/>
    <col min="6" max="6" width="12.85546875" bestFit="1" customWidth="1"/>
    <col min="7" max="7" width="14.28515625" bestFit="1" customWidth="1"/>
    <col min="8" max="8" width="14.5703125" bestFit="1" customWidth="1"/>
    <col min="9" max="9" width="14.85546875" bestFit="1" customWidth="1"/>
    <col min="10" max="10" width="12.85546875" bestFit="1" customWidth="1"/>
    <col min="11" max="11" width="15.7109375" bestFit="1" customWidth="1"/>
    <col min="12" max="12" width="12.85546875" bestFit="1" customWidth="1"/>
    <col min="13" max="13" width="12.42578125" bestFit="1" customWidth="1"/>
    <col min="14" max="14" width="18.28515625" bestFit="1" customWidth="1"/>
    <col min="15" max="15" width="18.28515625" customWidth="1"/>
    <col min="16" max="16" width="11" bestFit="1" customWidth="1"/>
    <col min="17" max="17" width="13.5703125" bestFit="1" customWidth="1"/>
    <col min="18" max="18" width="11" bestFit="1" customWidth="1"/>
    <col min="19" max="19" width="15" bestFit="1" customWidth="1"/>
    <col min="20" max="20" width="12.85546875" bestFit="1" customWidth="1"/>
    <col min="21" max="21" width="12.42578125" bestFit="1" customWidth="1"/>
    <col min="22" max="22" width="15.7109375" bestFit="1" customWidth="1"/>
    <col min="23" max="23" width="12.42578125" bestFit="1" customWidth="1"/>
    <col min="24" max="24" width="14.28515625" bestFit="1" customWidth="1"/>
    <col min="25" max="25" width="18.28515625" customWidth="1"/>
    <col min="26" max="26" width="16.85546875" customWidth="1"/>
    <col min="27" max="27" width="11.42578125" bestFit="1" customWidth="1"/>
    <col min="28" max="28" width="11.42578125" customWidth="1"/>
    <col min="31" max="31" width="11" customWidth="1"/>
    <col min="33" max="33" width="11.85546875" customWidth="1"/>
  </cols>
  <sheetData>
    <row r="1" spans="1:65" x14ac:dyDescent="0.2">
      <c r="D1">
        <v>-3</v>
      </c>
      <c r="E1">
        <f>D1+1</f>
        <v>-2</v>
      </c>
      <c r="F1">
        <f t="shared" ref="F1:X1" si="0">E1+1</f>
        <v>-1</v>
      </c>
      <c r="G1">
        <f t="shared" si="0"/>
        <v>0</v>
      </c>
      <c r="H1">
        <f t="shared" si="0"/>
        <v>1</v>
      </c>
      <c r="I1">
        <f t="shared" si="0"/>
        <v>2</v>
      </c>
      <c r="J1">
        <f t="shared" si="0"/>
        <v>3</v>
      </c>
      <c r="K1">
        <f t="shared" si="0"/>
        <v>4</v>
      </c>
      <c r="L1">
        <f t="shared" si="0"/>
        <v>5</v>
      </c>
      <c r="M1">
        <f t="shared" si="0"/>
        <v>6</v>
      </c>
      <c r="N1">
        <f t="shared" si="0"/>
        <v>7</v>
      </c>
      <c r="O1">
        <f t="shared" si="0"/>
        <v>8</v>
      </c>
      <c r="P1">
        <f t="shared" si="0"/>
        <v>9</v>
      </c>
      <c r="Q1">
        <f t="shared" si="0"/>
        <v>10</v>
      </c>
      <c r="R1">
        <f t="shared" si="0"/>
        <v>11</v>
      </c>
      <c r="S1">
        <f t="shared" si="0"/>
        <v>12</v>
      </c>
      <c r="T1">
        <f t="shared" si="0"/>
        <v>13</v>
      </c>
      <c r="U1">
        <f t="shared" si="0"/>
        <v>14</v>
      </c>
      <c r="V1">
        <f t="shared" si="0"/>
        <v>15</v>
      </c>
      <c r="W1">
        <f t="shared" si="0"/>
        <v>16</v>
      </c>
      <c r="X1">
        <f t="shared" si="0"/>
        <v>17</v>
      </c>
      <c r="Y1">
        <f t="shared" ref="Y1" si="1">X1+1</f>
        <v>18</v>
      </c>
      <c r="Z1">
        <f t="shared" ref="Z1" si="2">Y1+1</f>
        <v>19</v>
      </c>
      <c r="AA1">
        <f t="shared" ref="AA1" si="3">Z1+1</f>
        <v>20</v>
      </c>
      <c r="AB1">
        <f>AA1+1</f>
        <v>21</v>
      </c>
      <c r="AC1">
        <f>AB1+1</f>
        <v>22</v>
      </c>
      <c r="AD1">
        <f>AC1+1</f>
        <v>23</v>
      </c>
      <c r="AE1">
        <f>AD1+3</f>
        <v>26</v>
      </c>
      <c r="AF1">
        <f>AE1+1</f>
        <v>27</v>
      </c>
      <c r="AG1">
        <f>AF1+1</f>
        <v>28</v>
      </c>
    </row>
    <row r="2" spans="1:65" ht="38.25" x14ac:dyDescent="0.2">
      <c r="A2" s="2" t="s">
        <v>58</v>
      </c>
      <c r="C2" s="2"/>
      <c r="D2" s="2" t="s">
        <v>21</v>
      </c>
      <c r="E2" s="2" t="s">
        <v>124</v>
      </c>
      <c r="F2" s="2" t="s">
        <v>44</v>
      </c>
      <c r="G2" s="2" t="s">
        <v>25</v>
      </c>
      <c r="H2" s="9" t="s">
        <v>22</v>
      </c>
      <c r="I2" s="9" t="s">
        <v>24</v>
      </c>
      <c r="J2" s="10" t="s">
        <v>26</v>
      </c>
      <c r="K2" s="10" t="s">
        <v>28</v>
      </c>
      <c r="L2" s="10" t="s">
        <v>30</v>
      </c>
      <c r="M2" s="10" t="s">
        <v>31</v>
      </c>
      <c r="N2" s="10" t="s">
        <v>27</v>
      </c>
      <c r="O2" s="10" t="s">
        <v>34</v>
      </c>
      <c r="P2" s="10" t="s">
        <v>125</v>
      </c>
      <c r="Q2" s="10" t="s">
        <v>88</v>
      </c>
      <c r="R2" s="10" t="s">
        <v>9</v>
      </c>
      <c r="S2" s="10" t="s">
        <v>11</v>
      </c>
      <c r="T2" s="10" t="s">
        <v>12</v>
      </c>
      <c r="U2" s="10" t="s">
        <v>15</v>
      </c>
      <c r="V2" s="10" t="s">
        <v>16</v>
      </c>
      <c r="W2" s="10" t="s">
        <v>87</v>
      </c>
      <c r="X2" s="10" t="s">
        <v>17</v>
      </c>
      <c r="Y2" s="10" t="s">
        <v>19</v>
      </c>
      <c r="Z2" s="10" t="s">
        <v>13</v>
      </c>
      <c r="AA2" s="10" t="s">
        <v>136</v>
      </c>
      <c r="AB2" s="10" t="s">
        <v>130</v>
      </c>
      <c r="AC2" s="10" t="s">
        <v>131</v>
      </c>
      <c r="AD2" s="10" t="s">
        <v>32</v>
      </c>
      <c r="AE2" s="10" t="s">
        <v>129</v>
      </c>
      <c r="AF2" s="10" t="s">
        <v>41</v>
      </c>
      <c r="AG2" s="10" t="s">
        <v>127</v>
      </c>
    </row>
    <row r="3" spans="1:65" x14ac:dyDescent="0.2">
      <c r="B3">
        <v>3</v>
      </c>
      <c r="C3" t="str">
        <f>UtilityName</f>
        <v>Alameda</v>
      </c>
      <c r="D3" s="3">
        <f ca="1">OFFSET('Utility Tables'!$F$3,$B3+D$1,0)</f>
        <v>19712</v>
      </c>
      <c r="E3" s="3">
        <f ca="1">OFFSET('Utility Tables'!$F$3,$B3+E$1,0)</f>
        <v>676666</v>
      </c>
      <c r="F3" s="3">
        <f ca="1">OFFSET('Utility Tables'!$F$3,$B3+F$1,0)</f>
        <v>0</v>
      </c>
      <c r="G3" s="3">
        <f ca="1">OFFSET('Utility Tables'!$F$3,$B3+G$1,0)</f>
        <v>0</v>
      </c>
      <c r="H3" s="3">
        <f ca="1">OFFSET('Utility Tables'!$F$3,$B3+H$1,0)</f>
        <v>0</v>
      </c>
      <c r="I3" s="3">
        <f ca="1">OFFSET('Utility Tables'!$F$3,$B3+I$1,0)</f>
        <v>0</v>
      </c>
      <c r="J3" s="3">
        <f ca="1">OFFSET('Utility Tables'!$F$3,$B3+J$1,0)</f>
        <v>0</v>
      </c>
      <c r="K3" s="3">
        <f ca="1">OFFSET('Utility Tables'!$F$3,$B3+K$1,0)</f>
        <v>302475</v>
      </c>
      <c r="L3" s="3">
        <f ca="1">OFFSET('Utility Tables'!$F$3,$B3+L$1,0)</f>
        <v>0</v>
      </c>
      <c r="M3" s="3">
        <f ca="1">OFFSET('Utility Tables'!$F$3,$B3+M$1,0)</f>
        <v>919388.00000000012</v>
      </c>
      <c r="N3" s="3">
        <f ca="1">OFFSET('Utility Tables'!$F$3,$B3+N$1,0)</f>
        <v>0</v>
      </c>
      <c r="O3" s="3">
        <f ca="1">OFFSET('Utility Tables'!$F$3,$B3+O$1,0)</f>
        <v>0</v>
      </c>
      <c r="P3" s="3">
        <f ca="1">OFFSET('Utility Tables'!$F$3,$B3+P$1,0)</f>
        <v>0</v>
      </c>
      <c r="Q3" s="3">
        <f ca="1">OFFSET('Utility Tables'!$F$3,$B3+Q$1,0)</f>
        <v>0</v>
      </c>
      <c r="R3" s="3">
        <f ca="1">OFFSET('Utility Tables'!$F$3,$B3+R$1,0)</f>
        <v>0</v>
      </c>
      <c r="S3" s="3">
        <f ca="1">OFFSET('Utility Tables'!$F$3,$B3+S$1,0)</f>
        <v>0</v>
      </c>
      <c r="T3" s="3">
        <f ca="1">OFFSET('Utility Tables'!$F$3,$B3+T$1,0)</f>
        <v>0</v>
      </c>
      <c r="U3" s="3">
        <f ca="1">OFFSET('Utility Tables'!$F$3,$B3+U$1,0)</f>
        <v>21588652.800000001</v>
      </c>
      <c r="V3" s="3">
        <f ca="1">OFFSET('Utility Tables'!$F$3,$B3+V$1,0)</f>
        <v>0</v>
      </c>
      <c r="W3" s="3">
        <f ca="1">OFFSET('Utility Tables'!$F$3,$B3+W$1,0)</f>
        <v>0</v>
      </c>
      <c r="X3" s="3">
        <f ca="1">OFFSET('Utility Tables'!$F$3,$B3+X$1,0)</f>
        <v>0</v>
      </c>
      <c r="Y3" s="3">
        <f ca="1">OFFSET('Utility Tables'!$F$3,$B3+Y$1,0)</f>
        <v>3249246</v>
      </c>
      <c r="Z3" s="3">
        <f ca="1">OFFSET('Utility Tables'!$F$3,$B3+Z$1,0)</f>
        <v>0</v>
      </c>
      <c r="AA3" s="3">
        <f ca="1">OFFSET('Utility Tables'!$F$3,$B3+AA$1,0)</f>
        <v>0</v>
      </c>
      <c r="AB3" s="3">
        <f ca="1">OFFSET('Utility Tables'!$F$3,$B3+AB$1,0)</f>
        <v>0</v>
      </c>
      <c r="AC3" s="3">
        <f ca="1">OFFSET('Utility Tables'!$F$3,$B3+AC$1,0)</f>
        <v>0</v>
      </c>
      <c r="AD3" s="3">
        <f ca="1">OFFSET('Utility Tables'!$F$3,$B3+AD$1,0)</f>
        <v>50464</v>
      </c>
      <c r="AE3" s="3">
        <f ca="1">OFFSET('Utility Tables'!$F$3,$B3+AE$1,0)</f>
        <v>0</v>
      </c>
      <c r="AF3" s="3">
        <f ca="1">OFFSET('Utility Tables'!$F$3,$B3+AF$1,0)</f>
        <v>0</v>
      </c>
      <c r="AG3" s="3">
        <f ca="1">OFFSET('Utility Tables'!$F$3,$B3+AG$1,0)</f>
        <v>0</v>
      </c>
    </row>
    <row r="4" spans="1:65" x14ac:dyDescent="0.2">
      <c r="B4">
        <f>B3+'Summary by Utility'!$Q$1</f>
        <v>43</v>
      </c>
      <c r="C4" t="str">
        <f t="shared" ref="C4:C41" ca="1" si="4">OFFSET(UtilityName,B4-3,0)</f>
        <v>Anaheim</v>
      </c>
      <c r="D4" s="3">
        <f ca="1">OFFSET('Utility Tables'!$F$3,$B4+D$1,0)</f>
        <v>70950</v>
      </c>
      <c r="E4" s="3">
        <f ca="1">OFFSET('Utility Tables'!$F$3,$B4+E$1,0)</f>
        <v>0</v>
      </c>
      <c r="F4" s="3">
        <f ca="1">OFFSET('Utility Tables'!$F$3,$B4+F$1,0)</f>
        <v>2641014</v>
      </c>
      <c r="G4" s="3">
        <f ca="1">OFFSET('Utility Tables'!$F$3,$B4+G$1,0)</f>
        <v>5813254</v>
      </c>
      <c r="H4" s="3">
        <f ca="1">OFFSET('Utility Tables'!$F$3,$B4+H$1,0)</f>
        <v>88680</v>
      </c>
      <c r="I4" s="3">
        <f ca="1">OFFSET('Utility Tables'!$F$3,$B4+I$1,0)</f>
        <v>0</v>
      </c>
      <c r="J4" s="3">
        <f ca="1">OFFSET('Utility Tables'!$F$3,$B4+J$1,0)</f>
        <v>0</v>
      </c>
      <c r="K4" s="3">
        <f ca="1">OFFSET('Utility Tables'!$F$3,$B4+K$1,0)</f>
        <v>83825542.005999997</v>
      </c>
      <c r="L4" s="3">
        <f ca="1">OFFSET('Utility Tables'!$F$3,$B4+L$1,0)</f>
        <v>620080</v>
      </c>
      <c r="M4" s="3">
        <f ca="1">OFFSET('Utility Tables'!$F$3,$B4+M$1,0)</f>
        <v>2459512</v>
      </c>
      <c r="N4" s="3">
        <f ca="1">OFFSET('Utility Tables'!$F$3,$B4+N$1,0)</f>
        <v>1221528</v>
      </c>
      <c r="O4" s="3">
        <f ca="1">OFFSET('Utility Tables'!$F$3,$B4+O$1,0)</f>
        <v>0</v>
      </c>
      <c r="P4" s="3">
        <f ca="1">OFFSET('Utility Tables'!$F$3,$B4+P$1,0)</f>
        <v>0</v>
      </c>
      <c r="Q4" s="3">
        <f ca="1">OFFSET('Utility Tables'!$F$3,$B4+Q$1,0)</f>
        <v>18398758.079999998</v>
      </c>
      <c r="R4" s="3">
        <f ca="1">OFFSET('Utility Tables'!$F$3,$B4+R$1,0)</f>
        <v>0</v>
      </c>
      <c r="S4" s="3">
        <f ca="1">OFFSET('Utility Tables'!$F$3,$B4+S$1,0)</f>
        <v>55005859.483199999</v>
      </c>
      <c r="T4" s="3">
        <f ca="1">OFFSET('Utility Tables'!$F$3,$B4+T$1,0)</f>
        <v>163966</v>
      </c>
      <c r="U4" s="3">
        <f ca="1">OFFSET('Utility Tables'!$F$3,$B4+U$1,0)</f>
        <v>87078790.599999994</v>
      </c>
      <c r="V4" s="3">
        <f ca="1">OFFSET('Utility Tables'!$F$3,$B4+V$1,0)</f>
        <v>0</v>
      </c>
      <c r="W4" s="3">
        <f ca="1">OFFSET('Utility Tables'!$F$3,$B4+W$1,0)</f>
        <v>2299814.41</v>
      </c>
      <c r="X4" s="3">
        <f ca="1">OFFSET('Utility Tables'!$F$3,$B4+X$1,0)</f>
        <v>0</v>
      </c>
      <c r="Y4" s="3">
        <f ca="1">OFFSET('Utility Tables'!$F$3,$B4+Y$1,0)</f>
        <v>1451527.9080000001</v>
      </c>
      <c r="Z4" s="3">
        <f ca="1">OFFSET('Utility Tables'!$F$3,$B4+Z$1,0)</f>
        <v>0</v>
      </c>
      <c r="AA4" s="3">
        <f ca="1">OFFSET('Utility Tables'!$F$3,$B4+AA$1,0)</f>
        <v>0</v>
      </c>
      <c r="AB4" s="3">
        <f ca="1">OFFSET('Utility Tables'!$F$3,$B4+AB$1,0)</f>
        <v>0</v>
      </c>
      <c r="AC4" s="3">
        <f ca="1">OFFSET('Utility Tables'!$F$3,$B4+AC$1,0)</f>
        <v>0</v>
      </c>
      <c r="AD4" s="3">
        <f ca="1">OFFSET('Utility Tables'!$F$3,$B4+AD$1,0)</f>
        <v>14189310</v>
      </c>
      <c r="AE4" s="3">
        <f ca="1">OFFSET('Utility Tables'!$F$3,$B4+AE$1,0)</f>
        <v>11519056.818</v>
      </c>
      <c r="AF4" s="3">
        <f ca="1">OFFSET('Utility Tables'!$F$3,$B4+AF$1,0)</f>
        <v>1587810</v>
      </c>
      <c r="AG4" s="3">
        <f ca="1">OFFSET('Utility Tables'!$F$3,$B4+AG$1,0)</f>
        <v>25610781</v>
      </c>
    </row>
    <row r="5" spans="1:65" x14ac:dyDescent="0.2">
      <c r="B5">
        <f>B4+'Summary by Utility'!$Q$1</f>
        <v>83</v>
      </c>
      <c r="C5" t="str">
        <f t="shared" ca="1" si="4"/>
        <v>Azusa</v>
      </c>
      <c r="D5" s="3">
        <f ca="1">OFFSET('Utility Tables'!$F$3,$B5+D$1,0)</f>
        <v>0</v>
      </c>
      <c r="E5" s="3">
        <f ca="1">OFFSET('Utility Tables'!$F$3,$B5+E$1,0)</f>
        <v>0</v>
      </c>
      <c r="F5" s="3">
        <f ca="1">OFFSET('Utility Tables'!$F$3,$B5+F$1,0)</f>
        <v>673722</v>
      </c>
      <c r="G5" s="3">
        <f ca="1">OFFSET('Utility Tables'!$F$3,$B5+G$1,0)</f>
        <v>0</v>
      </c>
      <c r="H5" s="3">
        <f ca="1">OFFSET('Utility Tables'!$F$3,$B5+H$1,0)</f>
        <v>0</v>
      </c>
      <c r="I5" s="3">
        <f ca="1">OFFSET('Utility Tables'!$F$3,$B5+I$1,0)</f>
        <v>0</v>
      </c>
      <c r="J5" s="3">
        <f ca="1">OFFSET('Utility Tables'!$F$3,$B5+J$1,0)</f>
        <v>0</v>
      </c>
      <c r="K5" s="3">
        <f ca="1">OFFSET('Utility Tables'!$F$3,$B5+K$1,0)</f>
        <v>28730862</v>
      </c>
      <c r="L5" s="3">
        <f ca="1">OFFSET('Utility Tables'!$F$3,$B5+L$1,0)</f>
        <v>0</v>
      </c>
      <c r="M5" s="3">
        <f ca="1">OFFSET('Utility Tables'!$F$3,$B5+M$1,0)</f>
        <v>0</v>
      </c>
      <c r="N5" s="3">
        <f ca="1">OFFSET('Utility Tables'!$F$3,$B5+N$1,0)</f>
        <v>421596</v>
      </c>
      <c r="O5" s="3">
        <f ca="1">OFFSET('Utility Tables'!$F$3,$B5+O$1,0)</f>
        <v>0</v>
      </c>
      <c r="P5" s="3">
        <f ca="1">OFFSET('Utility Tables'!$F$3,$B5+P$1,0)</f>
        <v>0</v>
      </c>
      <c r="Q5" s="3">
        <f ca="1">OFFSET('Utility Tables'!$F$3,$B5+Q$1,0)</f>
        <v>5339550</v>
      </c>
      <c r="R5" s="3">
        <f ca="1">OFFSET('Utility Tables'!$F$3,$B5+R$1,0)</f>
        <v>0</v>
      </c>
      <c r="S5" s="3">
        <f ca="1">OFFSET('Utility Tables'!$F$3,$B5+S$1,0)</f>
        <v>831715</v>
      </c>
      <c r="T5" s="3">
        <f ca="1">OFFSET('Utility Tables'!$F$3,$B5+T$1,0)</f>
        <v>0</v>
      </c>
      <c r="U5" s="3">
        <f ca="1">OFFSET('Utility Tables'!$F$3,$B5+U$1,0)</f>
        <v>16310795</v>
      </c>
      <c r="V5" s="3">
        <f ca="1">OFFSET('Utility Tables'!$F$3,$B5+V$1,0)</f>
        <v>5858520</v>
      </c>
      <c r="W5" s="3">
        <f ca="1">OFFSET('Utility Tables'!$F$3,$B5+W$1,0)</f>
        <v>0</v>
      </c>
      <c r="X5" s="3">
        <f ca="1">OFFSET('Utility Tables'!$F$3,$B5+X$1,0)</f>
        <v>2674015</v>
      </c>
      <c r="Y5" s="3">
        <f ca="1">OFFSET('Utility Tables'!$F$3,$B5+Y$1,0)</f>
        <v>421092</v>
      </c>
      <c r="Z5" s="3">
        <f ca="1">OFFSET('Utility Tables'!$F$3,$B5+Z$1,0)</f>
        <v>162000</v>
      </c>
      <c r="AA5" s="3">
        <f ca="1">OFFSET('Utility Tables'!$F$3,$B5+AA$1,0)</f>
        <v>0</v>
      </c>
      <c r="AB5" s="3">
        <f ca="1">OFFSET('Utility Tables'!$F$3,$B5+AB$1,0)</f>
        <v>0</v>
      </c>
      <c r="AC5" s="3">
        <f ca="1">OFFSET('Utility Tables'!$F$3,$B5+AC$1,0)</f>
        <v>0</v>
      </c>
      <c r="AD5" s="3">
        <f ca="1">OFFSET('Utility Tables'!$F$3,$B5+AD$1,0)</f>
        <v>0</v>
      </c>
      <c r="AE5" s="3">
        <f ca="1">OFFSET('Utility Tables'!$F$3,$B5+AE$1,0)</f>
        <v>0</v>
      </c>
      <c r="AF5" s="3">
        <f ca="1">OFFSET('Utility Tables'!$F$3,$B5+AF$1,0)</f>
        <v>0</v>
      </c>
      <c r="AG5" s="3">
        <f ca="1">OFFSET('Utility Tables'!$F$3,$B5+AG$1,0)</f>
        <v>7035500</v>
      </c>
      <c r="AM5" s="20"/>
      <c r="AN5" s="21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1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1"/>
      <c r="BK5" s="19"/>
      <c r="BL5" s="19"/>
      <c r="BM5" s="20"/>
    </row>
    <row r="6" spans="1:65" x14ac:dyDescent="0.2">
      <c r="B6">
        <f>B5+'Summary by Utility'!$Q$1</f>
        <v>123</v>
      </c>
      <c r="C6" t="str">
        <f t="shared" ca="1" si="4"/>
        <v>Banning</v>
      </c>
      <c r="D6" s="3">
        <f ca="1">OFFSET('Utility Tables'!$F$3,$B6+D$1,0)</f>
        <v>42504</v>
      </c>
      <c r="E6" s="3">
        <f ca="1">OFFSET('Utility Tables'!$F$3,$B6+E$1,0)</f>
        <v>0</v>
      </c>
      <c r="F6" s="3">
        <f ca="1">OFFSET('Utility Tables'!$F$3,$B6+F$1,0)</f>
        <v>0</v>
      </c>
      <c r="G6" s="3">
        <f ca="1">OFFSET('Utility Tables'!$F$3,$B6+G$1,0)</f>
        <v>279432</v>
      </c>
      <c r="H6" s="3">
        <f ca="1">OFFSET('Utility Tables'!$F$3,$B6+H$1,0)</f>
        <v>6240</v>
      </c>
      <c r="I6" s="3">
        <f ca="1">OFFSET('Utility Tables'!$F$3,$B6+I$1,0)</f>
        <v>0</v>
      </c>
      <c r="J6" s="3">
        <f ca="1">OFFSET('Utility Tables'!$F$3,$B6+J$1,0)</f>
        <v>0</v>
      </c>
      <c r="K6" s="3">
        <f ca="1">OFFSET('Utility Tables'!$F$3,$B6+K$1,0)</f>
        <v>0</v>
      </c>
      <c r="L6" s="3">
        <f ca="1">OFFSET('Utility Tables'!$F$3,$B6+L$1,0)</f>
        <v>26960</v>
      </c>
      <c r="M6" s="3">
        <f ca="1">OFFSET('Utility Tables'!$F$3,$B6+M$1,0)</f>
        <v>96336.8</v>
      </c>
      <c r="N6" s="3">
        <f ca="1">OFFSET('Utility Tables'!$F$3,$B6+N$1,0)</f>
        <v>1576.3999999999999</v>
      </c>
      <c r="O6" s="3">
        <f ca="1">OFFSET('Utility Tables'!$F$3,$B6+O$1,0)</f>
        <v>0</v>
      </c>
      <c r="P6" s="3">
        <f ca="1">OFFSET('Utility Tables'!$F$3,$B6+P$1,0)</f>
        <v>0</v>
      </c>
      <c r="Q6" s="3">
        <f ca="1">OFFSET('Utility Tables'!$F$3,$B6+Q$1,0)</f>
        <v>0</v>
      </c>
      <c r="R6" s="3">
        <f ca="1">OFFSET('Utility Tables'!$F$3,$B6+R$1,0)</f>
        <v>0</v>
      </c>
      <c r="S6" s="3">
        <f ca="1">OFFSET('Utility Tables'!$F$3,$B6+S$1,0)</f>
        <v>0</v>
      </c>
      <c r="T6" s="3">
        <f ca="1">OFFSET('Utility Tables'!$F$3,$B6+T$1,0)</f>
        <v>0</v>
      </c>
      <c r="U6" s="3">
        <f ca="1">OFFSET('Utility Tables'!$F$3,$B6+U$1,0)</f>
        <v>4519350.9000000004</v>
      </c>
      <c r="V6" s="3">
        <f ca="1">OFFSET('Utility Tables'!$F$3,$B6+V$1,0)</f>
        <v>0</v>
      </c>
      <c r="W6" s="3">
        <f ca="1">OFFSET('Utility Tables'!$F$3,$B6+W$1,0)</f>
        <v>0</v>
      </c>
      <c r="X6" s="3">
        <f ca="1">OFFSET('Utility Tables'!$F$3,$B6+X$1,0)</f>
        <v>0</v>
      </c>
      <c r="Y6" s="3">
        <f ca="1">OFFSET('Utility Tables'!$F$3,$B6+Y$1,0)</f>
        <v>0</v>
      </c>
      <c r="Z6" s="3">
        <f ca="1">OFFSET('Utility Tables'!$F$3,$B6+Z$1,0)</f>
        <v>0</v>
      </c>
      <c r="AA6" s="3">
        <f ca="1">OFFSET('Utility Tables'!$F$3,$B6+AA$1,0)</f>
        <v>0</v>
      </c>
      <c r="AB6" s="3">
        <f ca="1">OFFSET('Utility Tables'!$F$3,$B6+AB$1,0)</f>
        <v>0</v>
      </c>
      <c r="AC6" s="3">
        <f ca="1">OFFSET('Utility Tables'!$F$3,$B6+AC$1,0)</f>
        <v>0</v>
      </c>
      <c r="AD6" s="3">
        <f ca="1">OFFSET('Utility Tables'!$F$3,$B6+AD$1,0)</f>
        <v>0</v>
      </c>
      <c r="AE6" s="3">
        <f ca="1">OFFSET('Utility Tables'!$F$3,$B6+AE$1,0)</f>
        <v>0</v>
      </c>
      <c r="AF6" s="3">
        <f ca="1">OFFSET('Utility Tables'!$F$3,$B6+AF$1,0)</f>
        <v>0</v>
      </c>
      <c r="AG6" s="3">
        <f ca="1">OFFSET('Utility Tables'!$F$3,$B6+AG$1,0)</f>
        <v>0</v>
      </c>
    </row>
    <row r="7" spans="1:65" x14ac:dyDescent="0.2">
      <c r="B7">
        <f>B6+'Summary by Utility'!$Q$1</f>
        <v>163</v>
      </c>
      <c r="C7" t="str">
        <f t="shared" ca="1" si="4"/>
        <v>Biggs</v>
      </c>
      <c r="D7" s="3">
        <f ca="1">OFFSET('Utility Tables'!$F$3,$B7+D$1,0)</f>
        <v>0</v>
      </c>
      <c r="E7" s="3">
        <f ca="1">OFFSET('Utility Tables'!$F$3,$B7+E$1,0)</f>
        <v>0</v>
      </c>
      <c r="F7" s="3">
        <f ca="1">OFFSET('Utility Tables'!$F$3,$B7+F$1,0)</f>
        <v>0</v>
      </c>
      <c r="G7" s="3">
        <f ca="1">OFFSET('Utility Tables'!$F$3,$B7+G$1,0)</f>
        <v>29358.604775323292</v>
      </c>
      <c r="H7" s="3">
        <f ca="1">OFFSET('Utility Tables'!$F$3,$B7+H$1,0)</f>
        <v>0</v>
      </c>
      <c r="I7" s="3">
        <f ca="1">OFFSET('Utility Tables'!$F$3,$B7+I$1,0)</f>
        <v>0</v>
      </c>
      <c r="J7" s="3">
        <f ca="1">OFFSET('Utility Tables'!$F$3,$B7+J$1,0)</f>
        <v>0</v>
      </c>
      <c r="K7" s="3">
        <f ca="1">OFFSET('Utility Tables'!$F$3,$B7+K$1,0)</f>
        <v>0</v>
      </c>
      <c r="L7" s="3">
        <f ca="1">OFFSET('Utility Tables'!$F$3,$B7+L$1,0)</f>
        <v>0</v>
      </c>
      <c r="M7" s="3">
        <f ca="1">OFFSET('Utility Tables'!$F$3,$B7+M$1,0)</f>
        <v>0</v>
      </c>
      <c r="N7" s="3">
        <f ca="1">OFFSET('Utility Tables'!$F$3,$B7+N$1,0)</f>
        <v>0</v>
      </c>
      <c r="O7" s="3">
        <f ca="1">OFFSET('Utility Tables'!$F$3,$B7+O$1,0)</f>
        <v>0</v>
      </c>
      <c r="P7" s="3">
        <f ca="1">OFFSET('Utility Tables'!$F$3,$B7+P$1,0)</f>
        <v>0</v>
      </c>
      <c r="Q7" s="3">
        <f ca="1">OFFSET('Utility Tables'!$F$3,$B7+Q$1,0)</f>
        <v>0</v>
      </c>
      <c r="R7" s="3">
        <f ca="1">OFFSET('Utility Tables'!$F$3,$B7+R$1,0)</f>
        <v>0</v>
      </c>
      <c r="S7" s="3">
        <f ca="1">OFFSET('Utility Tables'!$F$3,$B7+S$1,0)</f>
        <v>0</v>
      </c>
      <c r="T7" s="3">
        <f ca="1">OFFSET('Utility Tables'!$F$3,$B7+T$1,0)</f>
        <v>0</v>
      </c>
      <c r="U7" s="3">
        <f ca="1">OFFSET('Utility Tables'!$F$3,$B7+U$1,0)</f>
        <v>2008590</v>
      </c>
      <c r="V7" s="3">
        <f ca="1">OFFSET('Utility Tables'!$F$3,$B7+V$1,0)</f>
        <v>0</v>
      </c>
      <c r="W7" s="3">
        <f ca="1">OFFSET('Utility Tables'!$F$3,$B7+W$1,0)</f>
        <v>0</v>
      </c>
      <c r="X7" s="3">
        <f ca="1">OFFSET('Utility Tables'!$F$3,$B7+X$1,0)</f>
        <v>0</v>
      </c>
      <c r="Y7" s="3">
        <f ca="1">OFFSET('Utility Tables'!$F$3,$B7+Y$1,0)</f>
        <v>0</v>
      </c>
      <c r="Z7" s="3">
        <f ca="1">OFFSET('Utility Tables'!$F$3,$B7+Z$1,0)</f>
        <v>0</v>
      </c>
      <c r="AA7" s="3">
        <f ca="1">OFFSET('Utility Tables'!$F$3,$B7+AA$1,0)</f>
        <v>0</v>
      </c>
      <c r="AB7" s="3">
        <f ca="1">OFFSET('Utility Tables'!$F$3,$B7+AB$1,0)</f>
        <v>0</v>
      </c>
      <c r="AC7" s="3">
        <f ca="1">OFFSET('Utility Tables'!$F$3,$B7+AC$1,0)</f>
        <v>0</v>
      </c>
      <c r="AD7" s="3">
        <f ca="1">OFFSET('Utility Tables'!$F$3,$B7+AD$1,0)</f>
        <v>0</v>
      </c>
      <c r="AE7" s="3">
        <f ca="1">OFFSET('Utility Tables'!$F$3,$B7+AE$1,0)</f>
        <v>0</v>
      </c>
      <c r="AF7" s="3">
        <f ca="1">OFFSET('Utility Tables'!$F$3,$B7+AF$1,0)</f>
        <v>0</v>
      </c>
      <c r="AG7" s="3">
        <f ca="1">OFFSET('Utility Tables'!$F$3,$B7+AG$1,0)</f>
        <v>0</v>
      </c>
    </row>
    <row r="8" spans="1:65" x14ac:dyDescent="0.2">
      <c r="B8">
        <f>B7+'Summary by Utility'!$Q$1</f>
        <v>203</v>
      </c>
      <c r="C8" t="str">
        <f t="shared" ca="1" si="4"/>
        <v>Burbank</v>
      </c>
      <c r="D8" s="3">
        <f ca="1">OFFSET('Utility Tables'!$F$3,$B8+D$1,0)</f>
        <v>46805</v>
      </c>
      <c r="E8" s="3">
        <f ca="1">OFFSET('Utility Tables'!$F$3,$B8+E$1,0)</f>
        <v>0</v>
      </c>
      <c r="F8" s="3">
        <f ca="1">OFFSET('Utility Tables'!$F$3,$B8+F$1,0)</f>
        <v>10947556</v>
      </c>
      <c r="G8" s="3">
        <f ca="1">OFFSET('Utility Tables'!$F$3,$B8+G$1,0)</f>
        <v>8661133.8040000014</v>
      </c>
      <c r="H8" s="3">
        <f ca="1">OFFSET('Utility Tables'!$F$3,$B8+H$1,0)</f>
        <v>20540</v>
      </c>
      <c r="I8" s="3">
        <f ca="1">OFFSET('Utility Tables'!$F$3,$B8+I$1,0)</f>
        <v>0</v>
      </c>
      <c r="J8" s="3">
        <f ca="1">OFFSET('Utility Tables'!$F$3,$B8+J$1,0)</f>
        <v>0</v>
      </c>
      <c r="K8" s="3">
        <f ca="1">OFFSET('Utility Tables'!$F$3,$B8+K$1,0)</f>
        <v>119265</v>
      </c>
      <c r="L8" s="3">
        <f ca="1">OFFSET('Utility Tables'!$F$3,$B8+L$1,0)</f>
        <v>734660</v>
      </c>
      <c r="M8" s="3">
        <f ca="1">OFFSET('Utility Tables'!$F$3,$B8+M$1,0)</f>
        <v>584480</v>
      </c>
      <c r="N8" s="3">
        <f ca="1">OFFSET('Utility Tables'!$F$3,$B8+N$1,0)</f>
        <v>5071182.32</v>
      </c>
      <c r="O8" s="3">
        <f ca="1">OFFSET('Utility Tables'!$F$3,$B8+O$1,0)</f>
        <v>0</v>
      </c>
      <c r="P8" s="3">
        <f ca="1">OFFSET('Utility Tables'!$F$3,$B8+P$1,0)</f>
        <v>0</v>
      </c>
      <c r="Q8" s="3">
        <f ca="1">OFFSET('Utility Tables'!$F$3,$B8+Q$1,0)</f>
        <v>10124477</v>
      </c>
      <c r="R8" s="3">
        <f ca="1">OFFSET('Utility Tables'!$F$3,$B8+R$1,0)</f>
        <v>0</v>
      </c>
      <c r="S8" s="3">
        <f ca="1">OFFSET('Utility Tables'!$F$3,$B8+S$1,0)</f>
        <v>5728572.9800000004</v>
      </c>
      <c r="T8" s="3">
        <f ca="1">OFFSET('Utility Tables'!$F$3,$B8+T$1,0)</f>
        <v>0</v>
      </c>
      <c r="U8" s="3">
        <f ca="1">OFFSET('Utility Tables'!$F$3,$B8+U$1,0)</f>
        <v>64476747.609999992</v>
      </c>
      <c r="V8" s="3">
        <f ca="1">OFFSET('Utility Tables'!$F$3,$B8+V$1,0)</f>
        <v>11609438.202973261</v>
      </c>
      <c r="W8" s="3">
        <f ca="1">OFFSET('Utility Tables'!$F$3,$B8+W$1,0)</f>
        <v>0</v>
      </c>
      <c r="X8" s="3">
        <f ca="1">OFFSET('Utility Tables'!$F$3,$B8+X$1,0)</f>
        <v>0</v>
      </c>
      <c r="Y8" s="3">
        <f ca="1">OFFSET('Utility Tables'!$F$3,$B8+Y$1,0)</f>
        <v>8634</v>
      </c>
      <c r="Z8" s="3">
        <f ca="1">OFFSET('Utility Tables'!$F$3,$B8+Z$1,0)</f>
        <v>34709.599999999999</v>
      </c>
      <c r="AA8" s="3">
        <f ca="1">OFFSET('Utility Tables'!$F$3,$B8+AA$1,0)</f>
        <v>0</v>
      </c>
      <c r="AB8" s="3">
        <f ca="1">OFFSET('Utility Tables'!$F$3,$B8+AB$1,0)</f>
        <v>0</v>
      </c>
      <c r="AC8" s="3">
        <f ca="1">OFFSET('Utility Tables'!$F$3,$B8+AC$1,0)</f>
        <v>0</v>
      </c>
      <c r="AD8" s="3">
        <f ca="1">OFFSET('Utility Tables'!$F$3,$B8+AD$1,0)</f>
        <v>0</v>
      </c>
      <c r="AE8" s="3">
        <f ca="1">OFFSET('Utility Tables'!$F$3,$B8+AE$1,0)</f>
        <v>478744</v>
      </c>
      <c r="AF8" s="3">
        <f ca="1">OFFSET('Utility Tables'!$F$3,$B8+AF$1,0)</f>
        <v>0</v>
      </c>
      <c r="AG8" s="3">
        <f ca="1">OFFSET('Utility Tables'!$F$3,$B8+AG$1,0)</f>
        <v>0</v>
      </c>
    </row>
    <row r="9" spans="1:65" x14ac:dyDescent="0.2">
      <c r="B9">
        <f>B8+'Summary by Utility'!$Q$1</f>
        <v>243</v>
      </c>
      <c r="C9" t="str">
        <f t="shared" ca="1" si="4"/>
        <v>Colton</v>
      </c>
      <c r="D9" s="3">
        <f ca="1">OFFSET('Utility Tables'!$F$3,$B9+D$1,0)</f>
        <v>42504</v>
      </c>
      <c r="E9" s="3">
        <f ca="1">OFFSET('Utility Tables'!$F$3,$B9+E$1,0)</f>
        <v>0</v>
      </c>
      <c r="F9" s="3">
        <f ca="1">OFFSET('Utility Tables'!$F$3,$B9+F$1,0)</f>
        <v>0</v>
      </c>
      <c r="G9" s="3">
        <f ca="1">OFFSET('Utility Tables'!$F$3,$B9+G$1,0)</f>
        <v>52136</v>
      </c>
      <c r="H9" s="3">
        <f ca="1">OFFSET('Utility Tables'!$F$3,$B9+H$1,0)</f>
        <v>3120</v>
      </c>
      <c r="I9" s="3">
        <f ca="1">OFFSET('Utility Tables'!$F$3,$B9+I$1,0)</f>
        <v>960</v>
      </c>
      <c r="J9" s="3">
        <f ca="1">OFFSET('Utility Tables'!$F$3,$B9+J$1,0)</f>
        <v>0</v>
      </c>
      <c r="K9" s="3">
        <f ca="1">OFFSET('Utility Tables'!$F$3,$B9+K$1,0)</f>
        <v>1804520</v>
      </c>
      <c r="L9" s="3">
        <f ca="1">OFFSET('Utility Tables'!$F$3,$B9+L$1,0)</f>
        <v>114580</v>
      </c>
      <c r="M9" s="3">
        <f ca="1">OFFSET('Utility Tables'!$F$3,$B9+M$1,0)</f>
        <v>307978.71999999997</v>
      </c>
      <c r="N9" s="3">
        <f ca="1">OFFSET('Utility Tables'!$F$3,$B9+N$1,0)</f>
        <v>347470</v>
      </c>
      <c r="O9" s="3">
        <f ca="1">OFFSET('Utility Tables'!$F$3,$B9+O$1,0)</f>
        <v>0</v>
      </c>
      <c r="P9" s="3">
        <f ca="1">OFFSET('Utility Tables'!$F$3,$B9+P$1,0)</f>
        <v>0</v>
      </c>
      <c r="Q9" s="3">
        <f ca="1">OFFSET('Utility Tables'!$F$3,$B9+Q$1,0)</f>
        <v>0</v>
      </c>
      <c r="R9" s="3">
        <f ca="1">OFFSET('Utility Tables'!$F$3,$B9+R$1,0)</f>
        <v>0</v>
      </c>
      <c r="S9" s="3">
        <f ca="1">OFFSET('Utility Tables'!$F$3,$B9+S$1,0)</f>
        <v>7150</v>
      </c>
      <c r="T9" s="3">
        <f ca="1">OFFSET('Utility Tables'!$F$3,$B9+T$1,0)</f>
        <v>0</v>
      </c>
      <c r="U9" s="3">
        <f ca="1">OFFSET('Utility Tables'!$F$3,$B9+U$1,0)</f>
        <v>6616710</v>
      </c>
      <c r="V9" s="3">
        <f ca="1">OFFSET('Utility Tables'!$F$3,$B9+V$1,0)</f>
        <v>2839566</v>
      </c>
      <c r="W9" s="3">
        <f ca="1">OFFSET('Utility Tables'!$F$3,$B9+W$1,0)</f>
        <v>0</v>
      </c>
      <c r="X9" s="3">
        <f ca="1">OFFSET('Utility Tables'!$F$3,$B9+X$1,0)</f>
        <v>0</v>
      </c>
      <c r="Y9" s="3">
        <f ca="1">OFFSET('Utility Tables'!$F$3,$B9+Y$1,0)</f>
        <v>0</v>
      </c>
      <c r="Z9" s="3">
        <f ca="1">OFFSET('Utility Tables'!$F$3,$B9+Z$1,0)</f>
        <v>0</v>
      </c>
      <c r="AA9" s="3">
        <f ca="1">OFFSET('Utility Tables'!$F$3,$B9+AA$1,0)</f>
        <v>0</v>
      </c>
      <c r="AB9" s="3">
        <f ca="1">OFFSET('Utility Tables'!$F$3,$B9+AB$1,0)</f>
        <v>0</v>
      </c>
      <c r="AC9" s="3">
        <f ca="1">OFFSET('Utility Tables'!$F$3,$B9+AC$1,0)</f>
        <v>0</v>
      </c>
      <c r="AD9" s="3">
        <f ca="1">OFFSET('Utility Tables'!$F$3,$B9+AD$1,0)</f>
        <v>0</v>
      </c>
      <c r="AE9" s="3">
        <f ca="1">OFFSET('Utility Tables'!$F$3,$B9+AE$1,0)</f>
        <v>0</v>
      </c>
      <c r="AF9" s="3">
        <f ca="1">OFFSET('Utility Tables'!$F$3,$B9+AF$1,0)</f>
        <v>0</v>
      </c>
      <c r="AG9" s="3">
        <f ca="1">OFFSET('Utility Tables'!$F$3,$B9+AG$1,0)</f>
        <v>0</v>
      </c>
    </row>
    <row r="10" spans="1:65" x14ac:dyDescent="0.2">
      <c r="B10">
        <f>B9+'Summary by Utility'!$Q$1</f>
        <v>283</v>
      </c>
      <c r="C10" t="str">
        <f t="shared" ca="1" si="4"/>
        <v>Corona</v>
      </c>
      <c r="D10" s="3">
        <f ca="1">OFFSET('Utility Tables'!$F$3,$B10+D$1,0)</f>
        <v>0</v>
      </c>
      <c r="E10" s="3">
        <f ca="1">OFFSET('Utility Tables'!$F$3,$B10+E$1,0)</f>
        <v>0</v>
      </c>
      <c r="F10" s="3">
        <f ca="1">OFFSET('Utility Tables'!$F$3,$B10+F$1,0)</f>
        <v>0</v>
      </c>
      <c r="G10" s="3">
        <f ca="1">OFFSET('Utility Tables'!$F$3,$B10+G$1,0)</f>
        <v>0</v>
      </c>
      <c r="H10" s="3">
        <f ca="1">OFFSET('Utility Tables'!$F$3,$B10+H$1,0)</f>
        <v>0</v>
      </c>
      <c r="I10" s="3">
        <f ca="1">OFFSET('Utility Tables'!$F$3,$B10+I$1,0)</f>
        <v>0</v>
      </c>
      <c r="J10" s="3">
        <f ca="1">OFFSET('Utility Tables'!$F$3,$B10+J$1,0)</f>
        <v>0</v>
      </c>
      <c r="K10" s="3">
        <f ca="1">OFFSET('Utility Tables'!$F$3,$B10+K$1,0)</f>
        <v>0</v>
      </c>
      <c r="L10" s="3">
        <f ca="1">OFFSET('Utility Tables'!$F$3,$B10+L$1,0)</f>
        <v>0</v>
      </c>
      <c r="M10" s="3">
        <f ca="1">OFFSET('Utility Tables'!$F$3,$B10+M$1,0)</f>
        <v>0</v>
      </c>
      <c r="N10" s="3">
        <f ca="1">OFFSET('Utility Tables'!$F$3,$B10+N$1,0)</f>
        <v>0</v>
      </c>
      <c r="O10" s="3">
        <f ca="1">OFFSET('Utility Tables'!$F$3,$B10+O$1,0)</f>
        <v>0</v>
      </c>
      <c r="P10" s="3">
        <f ca="1">OFFSET('Utility Tables'!$F$3,$B10+P$1,0)</f>
        <v>0</v>
      </c>
      <c r="Q10" s="3">
        <f ca="1">OFFSET('Utility Tables'!$F$3,$B10+Q$1,0)</f>
        <v>0</v>
      </c>
      <c r="R10" s="3">
        <f ca="1">OFFSET('Utility Tables'!$F$3,$B10+R$1,0)</f>
        <v>0</v>
      </c>
      <c r="S10" s="3">
        <f ca="1">OFFSET('Utility Tables'!$F$3,$B10+S$1,0)</f>
        <v>0</v>
      </c>
      <c r="T10" s="3">
        <f ca="1">OFFSET('Utility Tables'!$F$3,$B10+T$1,0)</f>
        <v>0</v>
      </c>
      <c r="U10" s="3">
        <f ca="1">OFFSET('Utility Tables'!$F$3,$B10+U$1,0)</f>
        <v>190384</v>
      </c>
      <c r="V10" s="3">
        <f ca="1">OFFSET('Utility Tables'!$F$3,$B10+V$1,0)</f>
        <v>0</v>
      </c>
      <c r="W10" s="3">
        <f ca="1">OFFSET('Utility Tables'!$F$3,$B10+W$1,0)</f>
        <v>0</v>
      </c>
      <c r="X10" s="3">
        <f ca="1">OFFSET('Utility Tables'!$F$3,$B10+X$1,0)</f>
        <v>0</v>
      </c>
      <c r="Y10" s="3">
        <f ca="1">OFFSET('Utility Tables'!$F$3,$B10+Y$1,0)</f>
        <v>0</v>
      </c>
      <c r="Z10" s="3">
        <f ca="1">OFFSET('Utility Tables'!$F$3,$B10+Z$1,0)</f>
        <v>0</v>
      </c>
      <c r="AA10" s="3">
        <f ca="1">OFFSET('Utility Tables'!$F$3,$B10+AA$1,0)</f>
        <v>0</v>
      </c>
      <c r="AB10" s="3">
        <f ca="1">OFFSET('Utility Tables'!$F$3,$B10+AB$1,0)</f>
        <v>0</v>
      </c>
      <c r="AC10" s="3">
        <f ca="1">OFFSET('Utility Tables'!$F$3,$B10+AC$1,0)</f>
        <v>0</v>
      </c>
      <c r="AD10" s="3">
        <f ca="1">OFFSET('Utility Tables'!$F$3,$B10+AD$1,0)</f>
        <v>0</v>
      </c>
      <c r="AE10" s="3">
        <f ca="1">OFFSET('Utility Tables'!$F$3,$B10+AE$1,0)</f>
        <v>0</v>
      </c>
      <c r="AF10" s="3">
        <f ca="1">OFFSET('Utility Tables'!$F$3,$B10+AF$1,0)</f>
        <v>0</v>
      </c>
      <c r="AG10" s="3">
        <f ca="1">OFFSET('Utility Tables'!$F$3,$B10+AG$1,0)</f>
        <v>0</v>
      </c>
    </row>
    <row r="11" spans="1:65" x14ac:dyDescent="0.2">
      <c r="B11">
        <f>B10+'Summary by Utility'!$Q$1</f>
        <v>323</v>
      </c>
      <c r="C11" t="str">
        <f t="shared" ca="1" si="4"/>
        <v>Glendale</v>
      </c>
      <c r="D11" s="3">
        <f ca="1">OFFSET('Utility Tables'!$F$3,$B11+D$1,0)</f>
        <v>223751</v>
      </c>
      <c r="E11" s="3">
        <f ca="1">OFFSET('Utility Tables'!$F$3,$B11+E$1,0)</f>
        <v>0</v>
      </c>
      <c r="F11" s="3">
        <f ca="1">OFFSET('Utility Tables'!$F$3,$B11+F$1,0)</f>
        <v>8667556</v>
      </c>
      <c r="G11" s="3">
        <f ca="1">OFFSET('Utility Tables'!$F$3,$B11+G$1,0)</f>
        <v>4907271</v>
      </c>
      <c r="H11" s="3">
        <f ca="1">OFFSET('Utility Tables'!$F$3,$B11+H$1,0)</f>
        <v>46980</v>
      </c>
      <c r="I11" s="3">
        <f ca="1">OFFSET('Utility Tables'!$F$3,$B11+I$1,0)</f>
        <v>0</v>
      </c>
      <c r="J11" s="3">
        <f ca="1">OFFSET('Utility Tables'!$F$3,$B11+J$1,0)</f>
        <v>0</v>
      </c>
      <c r="K11" s="3">
        <f ca="1">OFFSET('Utility Tables'!$F$3,$B11+K$1,0)</f>
        <v>2009072</v>
      </c>
      <c r="L11" s="3">
        <f ca="1">OFFSET('Utility Tables'!$F$3,$B11+L$1,0)</f>
        <v>269600</v>
      </c>
      <c r="M11" s="3">
        <f ca="1">OFFSET('Utility Tables'!$F$3,$B11+M$1,0)</f>
        <v>298799.19999999995</v>
      </c>
      <c r="N11" s="3">
        <f ca="1">OFFSET('Utility Tables'!$F$3,$B11+N$1,0)</f>
        <v>2445280</v>
      </c>
      <c r="O11" s="3">
        <f ca="1">OFFSET('Utility Tables'!$F$3,$B11+O$1,0)</f>
        <v>0</v>
      </c>
      <c r="P11" s="3">
        <f ca="1">OFFSET('Utility Tables'!$F$3,$B11+P$1,0)</f>
        <v>0</v>
      </c>
      <c r="Q11" s="3">
        <f ca="1">OFFSET('Utility Tables'!$F$3,$B11+Q$1,0)</f>
        <v>0</v>
      </c>
      <c r="R11" s="3">
        <f ca="1">OFFSET('Utility Tables'!$F$3,$B11+R$1,0)</f>
        <v>0</v>
      </c>
      <c r="S11" s="3">
        <f ca="1">OFFSET('Utility Tables'!$F$3,$B11+S$1,0)</f>
        <v>20233979</v>
      </c>
      <c r="T11" s="3">
        <f ca="1">OFFSET('Utility Tables'!$F$3,$B11+T$1,0)</f>
        <v>0</v>
      </c>
      <c r="U11" s="3">
        <f ca="1">OFFSET('Utility Tables'!$F$3,$B11+U$1,0)</f>
        <v>31961978.789999999</v>
      </c>
      <c r="V11" s="3">
        <f ca="1">OFFSET('Utility Tables'!$F$3,$B11+V$1,0)</f>
        <v>0</v>
      </c>
      <c r="W11" s="3">
        <f ca="1">OFFSET('Utility Tables'!$F$3,$B11+W$1,0)</f>
        <v>0</v>
      </c>
      <c r="X11" s="3">
        <f ca="1">OFFSET('Utility Tables'!$F$3,$B11+X$1,0)</f>
        <v>0</v>
      </c>
      <c r="Y11" s="3">
        <f ca="1">OFFSET('Utility Tables'!$F$3,$B11+Y$1,0)</f>
        <v>1131700</v>
      </c>
      <c r="Z11" s="3">
        <f ca="1">OFFSET('Utility Tables'!$F$3,$B11+Z$1,0)</f>
        <v>4133544</v>
      </c>
      <c r="AA11" s="3">
        <f ca="1">OFFSET('Utility Tables'!$F$3,$B11+AA$1,0)</f>
        <v>0</v>
      </c>
      <c r="AB11" s="3">
        <f ca="1">OFFSET('Utility Tables'!$F$3,$B11+AB$1,0)</f>
        <v>0</v>
      </c>
      <c r="AC11" s="3">
        <f ca="1">OFFSET('Utility Tables'!$F$3,$B11+AC$1,0)</f>
        <v>0</v>
      </c>
      <c r="AD11" s="3">
        <f ca="1">OFFSET('Utility Tables'!$F$3,$B11+AD$1,0)</f>
        <v>0</v>
      </c>
      <c r="AE11" s="3">
        <f ca="1">OFFSET('Utility Tables'!$F$3,$B11+AE$1,0)</f>
        <v>0</v>
      </c>
      <c r="AF11" s="3">
        <f ca="1">OFFSET('Utility Tables'!$F$3,$B11+AF$1,0)</f>
        <v>0</v>
      </c>
      <c r="AG11" s="3">
        <f ca="1">OFFSET('Utility Tables'!$F$3,$B11+AG$1,0)</f>
        <v>0</v>
      </c>
    </row>
    <row r="12" spans="1:65" x14ac:dyDescent="0.2">
      <c r="B12">
        <f>B11+'Summary by Utility'!$Q$1</f>
        <v>363</v>
      </c>
      <c r="C12" t="str">
        <f t="shared" ca="1" si="4"/>
        <v>Gridley</v>
      </c>
      <c r="D12" s="3">
        <f ca="1">OFFSET('Utility Tables'!$F$3,$B12+D$1,0)</f>
        <v>0</v>
      </c>
      <c r="E12" s="3">
        <f ca="1">OFFSET('Utility Tables'!$F$3,$B12+E$1,0)</f>
        <v>0</v>
      </c>
      <c r="F12" s="3">
        <f ca="1">OFFSET('Utility Tables'!$F$3,$B12+F$1,0)</f>
        <v>0</v>
      </c>
      <c r="G12" s="3">
        <f ca="1">OFFSET('Utility Tables'!$F$3,$B12+G$1,0)</f>
        <v>10260</v>
      </c>
      <c r="H12" s="3">
        <f ca="1">OFFSET('Utility Tables'!$F$3,$B12+H$1,0)</f>
        <v>0</v>
      </c>
      <c r="I12" s="3">
        <f ca="1">OFFSET('Utility Tables'!$F$3,$B12+I$1,0)</f>
        <v>0</v>
      </c>
      <c r="J12" s="3">
        <f ca="1">OFFSET('Utility Tables'!$F$3,$B12+J$1,0)</f>
        <v>0</v>
      </c>
      <c r="K12" s="3">
        <f ca="1">OFFSET('Utility Tables'!$F$3,$B12+K$1,0)</f>
        <v>9900</v>
      </c>
      <c r="L12" s="3">
        <f ca="1">OFFSET('Utility Tables'!$F$3,$B12+L$1,0)</f>
        <v>0</v>
      </c>
      <c r="M12" s="3">
        <f ca="1">OFFSET('Utility Tables'!$F$3,$B12+M$1,0)</f>
        <v>1815.94</v>
      </c>
      <c r="N12" s="3">
        <f ca="1">OFFSET('Utility Tables'!$F$3,$B12+N$1,0)</f>
        <v>182277.08</v>
      </c>
      <c r="O12" s="3">
        <f ca="1">OFFSET('Utility Tables'!$F$3,$B12+O$1,0)</f>
        <v>0</v>
      </c>
      <c r="P12" s="3">
        <f ca="1">OFFSET('Utility Tables'!$F$3,$B12+P$1,0)</f>
        <v>0</v>
      </c>
      <c r="Q12" s="3">
        <f ca="1">OFFSET('Utility Tables'!$F$3,$B12+Q$1,0)</f>
        <v>0</v>
      </c>
      <c r="R12" s="3">
        <f ca="1">OFFSET('Utility Tables'!$F$3,$B12+R$1,0)</f>
        <v>0</v>
      </c>
      <c r="S12" s="3">
        <f ca="1">OFFSET('Utility Tables'!$F$3,$B12+S$1,0)</f>
        <v>0</v>
      </c>
      <c r="T12" s="3">
        <f ca="1">OFFSET('Utility Tables'!$F$3,$B12+T$1,0)</f>
        <v>0</v>
      </c>
      <c r="U12" s="3">
        <f ca="1">OFFSET('Utility Tables'!$F$3,$B12+U$1,0)</f>
        <v>36634.32</v>
      </c>
      <c r="V12" s="3">
        <f ca="1">OFFSET('Utility Tables'!$F$3,$B12+V$1,0)</f>
        <v>553600</v>
      </c>
      <c r="W12" s="3">
        <f ca="1">OFFSET('Utility Tables'!$F$3,$B12+W$1,0)</f>
        <v>0</v>
      </c>
      <c r="X12" s="3">
        <f ca="1">OFFSET('Utility Tables'!$F$3,$B12+X$1,0)</f>
        <v>0</v>
      </c>
      <c r="Y12" s="3">
        <f ca="1">OFFSET('Utility Tables'!$F$3,$B12+Y$1,0)</f>
        <v>0</v>
      </c>
      <c r="Z12" s="3">
        <f ca="1">OFFSET('Utility Tables'!$F$3,$B12+Z$1,0)</f>
        <v>0</v>
      </c>
      <c r="AA12" s="3">
        <f ca="1">OFFSET('Utility Tables'!$F$3,$B12+AA$1,0)</f>
        <v>0</v>
      </c>
      <c r="AB12" s="3">
        <f ca="1">OFFSET('Utility Tables'!$F$3,$B12+AB$1,0)</f>
        <v>0</v>
      </c>
      <c r="AC12" s="3">
        <f ca="1">OFFSET('Utility Tables'!$F$3,$B12+AC$1,0)</f>
        <v>0</v>
      </c>
      <c r="AD12" s="3">
        <f ca="1">OFFSET('Utility Tables'!$F$3,$B12+AD$1,0)</f>
        <v>0</v>
      </c>
      <c r="AE12" s="3">
        <f ca="1">OFFSET('Utility Tables'!$F$3,$B12+AE$1,0)</f>
        <v>0</v>
      </c>
      <c r="AF12" s="3">
        <f ca="1">OFFSET('Utility Tables'!$F$3,$B12+AF$1,0)</f>
        <v>0</v>
      </c>
      <c r="AG12" s="3">
        <f ca="1">OFFSET('Utility Tables'!$F$3,$B12+AG$1,0)</f>
        <v>0</v>
      </c>
    </row>
    <row r="13" spans="1:65" x14ac:dyDescent="0.2">
      <c r="B13">
        <f>B12+'Summary by Utility'!$Q$1</f>
        <v>403</v>
      </c>
      <c r="C13" t="str">
        <f t="shared" ca="1" si="4"/>
        <v>Healdsburg</v>
      </c>
      <c r="D13" s="3">
        <f ca="1">OFFSET('Utility Tables'!$F$3,$B13+D$1,0)</f>
        <v>4015</v>
      </c>
      <c r="E13" s="3">
        <f ca="1">OFFSET('Utility Tables'!$F$3,$B13+E$1,0)</f>
        <v>0</v>
      </c>
      <c r="F13" s="3">
        <f ca="1">OFFSET('Utility Tables'!$F$3,$B13+F$1,0)</f>
        <v>0</v>
      </c>
      <c r="G13" s="3">
        <f ca="1">OFFSET('Utility Tables'!$F$3,$B13+G$1,0)</f>
        <v>11325</v>
      </c>
      <c r="H13" s="3">
        <f ca="1">OFFSET('Utility Tables'!$F$3,$B13+H$1,0)</f>
        <v>580</v>
      </c>
      <c r="I13" s="3">
        <f ca="1">OFFSET('Utility Tables'!$F$3,$B13+I$1,0)</f>
        <v>0</v>
      </c>
      <c r="J13" s="3">
        <f ca="1">OFFSET('Utility Tables'!$F$3,$B13+J$1,0)</f>
        <v>0</v>
      </c>
      <c r="K13" s="3">
        <f ca="1">OFFSET('Utility Tables'!$F$3,$B13+K$1,0)</f>
        <v>8025</v>
      </c>
      <c r="L13" s="3">
        <f ca="1">OFFSET('Utility Tables'!$F$3,$B13+L$1,0)</f>
        <v>33700</v>
      </c>
      <c r="M13" s="3">
        <f ca="1">OFFSET('Utility Tables'!$F$3,$B13+M$1,0)</f>
        <v>14527.52</v>
      </c>
      <c r="N13" s="3">
        <f ca="1">OFFSET('Utility Tables'!$F$3,$B13+N$1,0)</f>
        <v>61064.240000000013</v>
      </c>
      <c r="O13" s="3">
        <f ca="1">OFFSET('Utility Tables'!$F$3,$B13+O$1,0)</f>
        <v>1650</v>
      </c>
      <c r="P13" s="3">
        <f ca="1">OFFSET('Utility Tables'!$F$3,$B13+P$1,0)</f>
        <v>0</v>
      </c>
      <c r="Q13" s="3">
        <f ca="1">OFFSET('Utility Tables'!$F$3,$B13+Q$1,0)</f>
        <v>0</v>
      </c>
      <c r="R13" s="3">
        <f ca="1">OFFSET('Utility Tables'!$F$3,$B13+R$1,0)</f>
        <v>0</v>
      </c>
      <c r="S13" s="3">
        <f ca="1">OFFSET('Utility Tables'!$F$3,$B13+S$1,0)</f>
        <v>0</v>
      </c>
      <c r="T13" s="3">
        <f ca="1">OFFSET('Utility Tables'!$F$3,$B13+T$1,0)</f>
        <v>0</v>
      </c>
      <c r="U13" s="3">
        <f ca="1">OFFSET('Utility Tables'!$F$3,$B13+U$1,0)</f>
        <v>1985220</v>
      </c>
      <c r="V13" s="3">
        <f ca="1">OFFSET('Utility Tables'!$F$3,$B13+V$1,0)</f>
        <v>0</v>
      </c>
      <c r="W13" s="3">
        <f ca="1">OFFSET('Utility Tables'!$F$3,$B13+W$1,0)</f>
        <v>0</v>
      </c>
      <c r="X13" s="3">
        <f ca="1">OFFSET('Utility Tables'!$F$3,$B13+X$1,0)</f>
        <v>0</v>
      </c>
      <c r="Y13" s="3">
        <f ca="1">OFFSET('Utility Tables'!$F$3,$B13+Y$1,0)</f>
        <v>121830</v>
      </c>
      <c r="Z13" s="3">
        <f ca="1">OFFSET('Utility Tables'!$F$3,$B13+Z$1,0)</f>
        <v>1328460</v>
      </c>
      <c r="AA13" s="3">
        <f ca="1">OFFSET('Utility Tables'!$F$3,$B13+AA$1,0)</f>
        <v>0</v>
      </c>
      <c r="AB13" s="3">
        <f ca="1">OFFSET('Utility Tables'!$F$3,$B13+AB$1,0)</f>
        <v>0</v>
      </c>
      <c r="AC13" s="3">
        <f ca="1">OFFSET('Utility Tables'!$F$3,$B13+AC$1,0)</f>
        <v>0</v>
      </c>
      <c r="AD13" s="3">
        <f ca="1">OFFSET('Utility Tables'!$F$3,$B13+AD$1,0)</f>
        <v>0</v>
      </c>
      <c r="AE13" s="3">
        <f ca="1">OFFSET('Utility Tables'!$F$3,$B13+AE$1,0)</f>
        <v>2360840</v>
      </c>
      <c r="AF13" s="3">
        <f ca="1">OFFSET('Utility Tables'!$F$3,$B13+AF$1,0)</f>
        <v>0</v>
      </c>
      <c r="AG13" s="3">
        <f ca="1">OFFSET('Utility Tables'!$F$3,$B13+AG$1,0)</f>
        <v>0</v>
      </c>
    </row>
    <row r="14" spans="1:65" x14ac:dyDescent="0.2">
      <c r="B14">
        <f>B13+'Summary by Utility'!$Q$1</f>
        <v>443</v>
      </c>
      <c r="C14" t="str">
        <f t="shared" ca="1" si="4"/>
        <v>Imperial</v>
      </c>
      <c r="D14" s="3">
        <f ca="1">OFFSET('Utility Tables'!$F$3,$B14+D$1,0)</f>
        <v>491777</v>
      </c>
      <c r="E14" s="3">
        <f ca="1">OFFSET('Utility Tables'!$F$3,$B14+E$1,0)</f>
        <v>0</v>
      </c>
      <c r="F14" s="3">
        <f ca="1">OFFSET('Utility Tables'!$F$3,$B14+F$1,0)</f>
        <v>146875</v>
      </c>
      <c r="G14" s="3">
        <f ca="1">OFFSET('Utility Tables'!$F$3,$B14+G$1,0)</f>
        <v>38804312.5</v>
      </c>
      <c r="H14" s="3">
        <f ca="1">OFFSET('Utility Tables'!$F$3,$B14+H$1,0)</f>
        <v>0</v>
      </c>
      <c r="I14" s="3">
        <f ca="1">OFFSET('Utility Tables'!$F$3,$B14+I$1,0)</f>
        <v>0</v>
      </c>
      <c r="J14" s="3">
        <f ca="1">OFFSET('Utility Tables'!$F$3,$B14+J$1,0)</f>
        <v>0</v>
      </c>
      <c r="K14" s="3">
        <f ca="1">OFFSET('Utility Tables'!$F$3,$B14+K$1,0)</f>
        <v>0</v>
      </c>
      <c r="L14" s="3">
        <f ca="1">OFFSET('Utility Tables'!$F$3,$B14+L$1,0)</f>
        <v>2454480</v>
      </c>
      <c r="M14" s="3">
        <f ca="1">OFFSET('Utility Tables'!$F$3,$B14+M$1,0)</f>
        <v>1040128</v>
      </c>
      <c r="N14" s="3">
        <f ca="1">OFFSET('Utility Tables'!$F$3,$B14+N$1,0)</f>
        <v>3805004.3</v>
      </c>
      <c r="O14" s="3">
        <f ca="1">OFFSET('Utility Tables'!$F$3,$B14+O$1,0)</f>
        <v>0</v>
      </c>
      <c r="P14" s="3">
        <f ca="1">OFFSET('Utility Tables'!$F$3,$B14+P$1,0)</f>
        <v>0</v>
      </c>
      <c r="Q14" s="3">
        <f ca="1">OFFSET('Utility Tables'!$F$3,$B14+Q$1,0)</f>
        <v>15255</v>
      </c>
      <c r="R14" s="3">
        <f ca="1">OFFSET('Utility Tables'!$F$3,$B14+R$1,0)</f>
        <v>0</v>
      </c>
      <c r="S14" s="3">
        <f ca="1">OFFSET('Utility Tables'!$F$3,$B14+S$1,0)</f>
        <v>18473629.850000001</v>
      </c>
      <c r="T14" s="3">
        <f ca="1">OFFSET('Utility Tables'!$F$3,$B14+T$1,0)</f>
        <v>0</v>
      </c>
      <c r="U14" s="3">
        <f ca="1">OFFSET('Utility Tables'!$F$3,$B14+U$1,0)</f>
        <v>121599262.19999999</v>
      </c>
      <c r="V14" s="3">
        <f ca="1">OFFSET('Utility Tables'!$F$3,$B14+V$1,0)</f>
        <v>0</v>
      </c>
      <c r="W14" s="3">
        <f ca="1">OFFSET('Utility Tables'!$F$3,$B14+W$1,0)</f>
        <v>0</v>
      </c>
      <c r="X14" s="3">
        <f ca="1">OFFSET('Utility Tables'!$F$3,$B14+X$1,0)</f>
        <v>2618520</v>
      </c>
      <c r="Y14" s="3">
        <f ca="1">OFFSET('Utility Tables'!$F$3,$B14+Y$1,0)</f>
        <v>8707480</v>
      </c>
      <c r="Z14" s="3">
        <f ca="1">OFFSET('Utility Tables'!$F$3,$B14+Z$1,0)</f>
        <v>0</v>
      </c>
      <c r="AA14" s="3">
        <f ca="1">OFFSET('Utility Tables'!$F$3,$B14+AA$1,0)</f>
        <v>0</v>
      </c>
      <c r="AB14" s="3">
        <f ca="1">OFFSET('Utility Tables'!$F$3,$B14+AB$1,0)</f>
        <v>0</v>
      </c>
      <c r="AC14" s="3">
        <f ca="1">OFFSET('Utility Tables'!$F$3,$B14+AC$1,0)</f>
        <v>0</v>
      </c>
      <c r="AD14" s="3">
        <f ca="1">OFFSET('Utility Tables'!$F$3,$B14+AD$1,0)</f>
        <v>0</v>
      </c>
      <c r="AE14" s="3">
        <f ca="1">OFFSET('Utility Tables'!$F$3,$B14+AE$1,0)</f>
        <v>0</v>
      </c>
      <c r="AF14" s="3">
        <f ca="1">OFFSET('Utility Tables'!$F$3,$B14+AF$1,0)</f>
        <v>0</v>
      </c>
      <c r="AG14" s="3">
        <f ca="1">OFFSET('Utility Tables'!$F$3,$B14+AG$1,0)</f>
        <v>9442000</v>
      </c>
    </row>
    <row r="15" spans="1:65" x14ac:dyDescent="0.2">
      <c r="B15">
        <f>B14+'Summary by Utility'!$Q$1</f>
        <v>483</v>
      </c>
      <c r="C15" t="str">
        <f t="shared" ca="1" si="4"/>
        <v>Lassen</v>
      </c>
      <c r="D15" s="3">
        <f ca="1">OFFSET('Utility Tables'!$F$3,$B15+D$1,0)</f>
        <v>43736</v>
      </c>
      <c r="E15" s="3">
        <f ca="1">OFFSET('Utility Tables'!$F$3,$B15+E$1,0)</f>
        <v>0</v>
      </c>
      <c r="F15" s="3">
        <f ca="1">OFFSET('Utility Tables'!$F$3,$B15+F$1,0)</f>
        <v>0</v>
      </c>
      <c r="G15" s="3">
        <f ca="1">OFFSET('Utility Tables'!$F$3,$B15+G$1,0)</f>
        <v>355206</v>
      </c>
      <c r="H15" s="3">
        <f ca="1">OFFSET('Utility Tables'!$F$3,$B15+H$1,0)</f>
        <v>4640</v>
      </c>
      <c r="I15" s="3">
        <f ca="1">OFFSET('Utility Tables'!$F$3,$B15+I$1,0)</f>
        <v>0</v>
      </c>
      <c r="J15" s="3">
        <f ca="1">OFFSET('Utility Tables'!$F$3,$B15+J$1,0)</f>
        <v>0</v>
      </c>
      <c r="K15" s="3">
        <f ca="1">OFFSET('Utility Tables'!$F$3,$B15+K$1,0)</f>
        <v>211365</v>
      </c>
      <c r="L15" s="3">
        <f ca="1">OFFSET('Utility Tables'!$F$3,$B15+L$1,0)</f>
        <v>0</v>
      </c>
      <c r="M15" s="3">
        <f ca="1">OFFSET('Utility Tables'!$F$3,$B15+M$1,0)</f>
        <v>30947.040000000001</v>
      </c>
      <c r="N15" s="3">
        <f ca="1">OFFSET('Utility Tables'!$F$3,$B15+N$1,0)</f>
        <v>0</v>
      </c>
      <c r="O15" s="3">
        <f ca="1">OFFSET('Utility Tables'!$F$3,$B15+O$1,0)</f>
        <v>39600</v>
      </c>
      <c r="P15" s="3">
        <f ca="1">OFFSET('Utility Tables'!$F$3,$B15+P$1,0)</f>
        <v>0</v>
      </c>
      <c r="Q15" s="3">
        <f ca="1">OFFSET('Utility Tables'!$F$3,$B15+Q$1,0)</f>
        <v>0</v>
      </c>
      <c r="R15" s="3">
        <f ca="1">OFFSET('Utility Tables'!$F$3,$B15+R$1,0)</f>
        <v>0</v>
      </c>
      <c r="S15" s="3">
        <f ca="1">OFFSET('Utility Tables'!$F$3,$B15+S$1,0)</f>
        <v>0</v>
      </c>
      <c r="T15" s="3">
        <f ca="1">OFFSET('Utility Tables'!$F$3,$B15+T$1,0)</f>
        <v>0</v>
      </c>
      <c r="U15" s="3">
        <f ca="1">OFFSET('Utility Tables'!$F$3,$B15+U$1,0)</f>
        <v>3019152</v>
      </c>
      <c r="V15" s="3">
        <f ca="1">OFFSET('Utility Tables'!$F$3,$B15+V$1,0)</f>
        <v>0</v>
      </c>
      <c r="W15" s="3">
        <f ca="1">OFFSET('Utility Tables'!$F$3,$B15+W$1,0)</f>
        <v>0</v>
      </c>
      <c r="X15" s="3">
        <f ca="1">OFFSET('Utility Tables'!$F$3,$B15+X$1,0)</f>
        <v>0</v>
      </c>
      <c r="Y15" s="3">
        <f ca="1">OFFSET('Utility Tables'!$F$3,$B15+Y$1,0)</f>
        <v>4304738</v>
      </c>
      <c r="Z15" s="3">
        <f ca="1">OFFSET('Utility Tables'!$F$3,$B15+Z$1,0)</f>
        <v>0</v>
      </c>
      <c r="AA15" s="3">
        <f ca="1">OFFSET('Utility Tables'!$F$3,$B15+AA$1,0)</f>
        <v>0</v>
      </c>
      <c r="AB15" s="3">
        <f ca="1">OFFSET('Utility Tables'!$F$3,$B15+AB$1,0)</f>
        <v>0</v>
      </c>
      <c r="AC15" s="3">
        <f ca="1">OFFSET('Utility Tables'!$F$3,$B15+AC$1,0)</f>
        <v>0</v>
      </c>
      <c r="AD15" s="3">
        <f ca="1">OFFSET('Utility Tables'!$F$3,$B15+AD$1,0)</f>
        <v>0</v>
      </c>
      <c r="AE15" s="3">
        <f ca="1">OFFSET('Utility Tables'!$F$3,$B15+AE$1,0)</f>
        <v>0</v>
      </c>
      <c r="AF15" s="3">
        <f ca="1">OFFSET('Utility Tables'!$F$3,$B15+AF$1,0)</f>
        <v>0</v>
      </c>
      <c r="AG15" s="3">
        <f ca="1">OFFSET('Utility Tables'!$F$3,$B15+AG$1,0)</f>
        <v>0</v>
      </c>
    </row>
    <row r="16" spans="1:65" x14ac:dyDescent="0.2">
      <c r="B16">
        <f>B15+'Summary by Utility'!$Q$1</f>
        <v>523</v>
      </c>
      <c r="C16" t="str">
        <f t="shared" ca="1" si="4"/>
        <v>Lathrop</v>
      </c>
      <c r="D16" s="3">
        <f ca="1">OFFSET('Utility Tables'!$F$3,$B16+D$1,0)</f>
        <v>0</v>
      </c>
      <c r="E16" s="3">
        <f ca="1">OFFSET('Utility Tables'!$F$3,$B16+E$1,0)</f>
        <v>0</v>
      </c>
      <c r="F16" s="3">
        <f ca="1">OFFSET('Utility Tables'!$F$3,$B16+F$1,0)</f>
        <v>0</v>
      </c>
      <c r="G16" s="3">
        <f ca="1">OFFSET('Utility Tables'!$F$3,$B16+G$1,0)</f>
        <v>0</v>
      </c>
      <c r="H16" s="3">
        <f ca="1">OFFSET('Utility Tables'!$F$3,$B16+H$1,0)</f>
        <v>0</v>
      </c>
      <c r="I16" s="3">
        <f ca="1">OFFSET('Utility Tables'!$F$3,$B16+I$1,0)</f>
        <v>0</v>
      </c>
      <c r="J16" s="3">
        <f ca="1">OFFSET('Utility Tables'!$F$3,$B16+J$1,0)</f>
        <v>0</v>
      </c>
      <c r="K16" s="3">
        <f ca="1">OFFSET('Utility Tables'!$F$3,$B16+K$1,0)</f>
        <v>0</v>
      </c>
      <c r="L16" s="3">
        <f ca="1">OFFSET('Utility Tables'!$F$3,$B16+L$1,0)</f>
        <v>0</v>
      </c>
      <c r="M16" s="3">
        <f ca="1">OFFSET('Utility Tables'!$F$3,$B16+M$1,0)</f>
        <v>0</v>
      </c>
      <c r="N16" s="3">
        <f ca="1">OFFSET('Utility Tables'!$F$3,$B16+N$1,0)</f>
        <v>0</v>
      </c>
      <c r="O16" s="3">
        <f ca="1">OFFSET('Utility Tables'!$F$3,$B16+O$1,0)</f>
        <v>0</v>
      </c>
      <c r="P16" s="3">
        <f ca="1">OFFSET('Utility Tables'!$F$3,$B16+P$1,0)</f>
        <v>0</v>
      </c>
      <c r="Q16" s="3">
        <f ca="1">OFFSET('Utility Tables'!$F$3,$B16+Q$1,0)</f>
        <v>0</v>
      </c>
      <c r="R16" s="3">
        <f ca="1">OFFSET('Utility Tables'!$F$3,$B16+R$1,0)</f>
        <v>0</v>
      </c>
      <c r="S16" s="3">
        <f ca="1">OFFSET('Utility Tables'!$F$3,$B16+S$1,0)</f>
        <v>0</v>
      </c>
      <c r="T16" s="3">
        <f ca="1">OFFSET('Utility Tables'!$F$3,$B16+T$1,0)</f>
        <v>0</v>
      </c>
      <c r="U16" s="3">
        <f ca="1">OFFSET('Utility Tables'!$F$3,$B16+U$1,0)</f>
        <v>0</v>
      </c>
      <c r="V16" s="3">
        <f ca="1">OFFSET('Utility Tables'!$F$3,$B16+V$1,0)</f>
        <v>0</v>
      </c>
      <c r="W16" s="3">
        <f ca="1">OFFSET('Utility Tables'!$F$3,$B16+W$1,0)</f>
        <v>0</v>
      </c>
      <c r="X16" s="3">
        <f ca="1">OFFSET('Utility Tables'!$F$3,$B16+X$1,0)</f>
        <v>0</v>
      </c>
      <c r="Y16" s="3">
        <f ca="1">OFFSET('Utility Tables'!$F$3,$B16+Y$1,0)</f>
        <v>0</v>
      </c>
      <c r="Z16" s="3">
        <f ca="1">OFFSET('Utility Tables'!$F$3,$B16+Z$1,0)</f>
        <v>0</v>
      </c>
      <c r="AA16" s="3">
        <f ca="1">OFFSET('Utility Tables'!$F$3,$B16+AA$1,0)</f>
        <v>0</v>
      </c>
      <c r="AB16" s="3">
        <f ca="1">OFFSET('Utility Tables'!$F$3,$B16+AB$1,0)</f>
        <v>0</v>
      </c>
      <c r="AC16" s="3">
        <f ca="1">OFFSET('Utility Tables'!$F$3,$B16+AC$1,0)</f>
        <v>0</v>
      </c>
      <c r="AD16" s="3">
        <f ca="1">OFFSET('Utility Tables'!$F$3,$B16+AD$1,0)</f>
        <v>0</v>
      </c>
      <c r="AE16" s="3">
        <f ca="1">OFFSET('Utility Tables'!$F$3,$B16+AE$1,0)</f>
        <v>0</v>
      </c>
      <c r="AF16" s="3">
        <f ca="1">OFFSET('Utility Tables'!$F$3,$B16+AF$1,0)</f>
        <v>0</v>
      </c>
      <c r="AG16" s="3">
        <f ca="1">OFFSET('Utility Tables'!$F$3,$B16+AG$1,0)</f>
        <v>0</v>
      </c>
    </row>
    <row r="17" spans="2:33" x14ac:dyDescent="0.2">
      <c r="B17">
        <f>B16+'Summary by Utility'!$Q$1</f>
        <v>563</v>
      </c>
      <c r="C17" t="str">
        <f t="shared" ca="1" si="4"/>
        <v xml:space="preserve">Lodi </v>
      </c>
      <c r="D17" s="3">
        <f ca="1">OFFSET('Utility Tables'!$F$3,$B17+D$1,0)</f>
        <v>111188</v>
      </c>
      <c r="E17" s="3">
        <f ca="1">OFFSET('Utility Tables'!$F$3,$B17+E$1,0)</f>
        <v>0</v>
      </c>
      <c r="F17" s="3">
        <f ca="1">OFFSET('Utility Tables'!$F$3,$B17+F$1,0)</f>
        <v>0</v>
      </c>
      <c r="G17" s="3">
        <f ca="1">OFFSET('Utility Tables'!$F$3,$B17+G$1,0)</f>
        <v>187087.93855000002</v>
      </c>
      <c r="H17" s="3">
        <f ca="1">OFFSET('Utility Tables'!$F$3,$B17+H$1,0)</f>
        <v>20880</v>
      </c>
      <c r="I17" s="3">
        <f ca="1">OFFSET('Utility Tables'!$F$3,$B17+I$1,0)</f>
        <v>0</v>
      </c>
      <c r="J17" s="3">
        <f ca="1">OFFSET('Utility Tables'!$F$3,$B17+J$1,0)</f>
        <v>0</v>
      </c>
      <c r="K17" s="3">
        <f ca="1">OFFSET('Utility Tables'!$F$3,$B17+K$1,0)</f>
        <v>431640</v>
      </c>
      <c r="L17" s="3">
        <f ca="1">OFFSET('Utility Tables'!$F$3,$B17+L$1,0)</f>
        <v>215680</v>
      </c>
      <c r="M17" s="3">
        <f ca="1">OFFSET('Utility Tables'!$F$3,$B17+M$1,0)</f>
        <v>172514.30000000002</v>
      </c>
      <c r="N17" s="3">
        <f ca="1">OFFSET('Utility Tables'!$F$3,$B17+N$1,0)</f>
        <v>1519819.21</v>
      </c>
      <c r="O17" s="3">
        <f ca="1">OFFSET('Utility Tables'!$F$3,$B17+O$1,0)</f>
        <v>0</v>
      </c>
      <c r="P17" s="3">
        <f ca="1">OFFSET('Utility Tables'!$F$3,$B17+P$1,0)</f>
        <v>0</v>
      </c>
      <c r="Q17" s="3">
        <f ca="1">OFFSET('Utility Tables'!$F$3,$B17+Q$1,0)</f>
        <v>0</v>
      </c>
      <c r="R17" s="3">
        <f ca="1">OFFSET('Utility Tables'!$F$3,$B17+R$1,0)</f>
        <v>60432</v>
      </c>
      <c r="S17" s="3">
        <f ca="1">OFFSET('Utility Tables'!$F$3,$B17+S$1,0)</f>
        <v>290247.45</v>
      </c>
      <c r="T17" s="3">
        <f ca="1">OFFSET('Utility Tables'!$F$3,$B17+T$1,0)</f>
        <v>0</v>
      </c>
      <c r="U17" s="3">
        <f ca="1">OFFSET('Utility Tables'!$F$3,$B17+U$1,0)</f>
        <v>51154549</v>
      </c>
      <c r="V17" s="3">
        <f ca="1">OFFSET('Utility Tables'!$F$3,$B17+V$1,0)</f>
        <v>3054885</v>
      </c>
      <c r="W17" s="3">
        <f ca="1">OFFSET('Utility Tables'!$F$3,$B17+W$1,0)</f>
        <v>18070</v>
      </c>
      <c r="X17" s="3">
        <f ca="1">OFFSET('Utility Tables'!$F$3,$B17+X$1,0)</f>
        <v>0</v>
      </c>
      <c r="Y17" s="3">
        <f ca="1">OFFSET('Utility Tables'!$F$3,$B17+Y$1,0)</f>
        <v>26184</v>
      </c>
      <c r="Z17" s="3">
        <f ca="1">OFFSET('Utility Tables'!$F$3,$B17+Z$1,0)</f>
        <v>0</v>
      </c>
      <c r="AA17" s="3">
        <f ca="1">OFFSET('Utility Tables'!$F$3,$B17+AA$1,0)</f>
        <v>0</v>
      </c>
      <c r="AB17" s="3">
        <f ca="1">OFFSET('Utility Tables'!$F$3,$B17+AB$1,0)</f>
        <v>0</v>
      </c>
      <c r="AC17" s="3">
        <f ca="1">OFFSET('Utility Tables'!$F$3,$B17+AC$1,0)</f>
        <v>0</v>
      </c>
      <c r="AD17" s="3">
        <f ca="1">OFFSET('Utility Tables'!$F$3,$B17+AD$1,0)</f>
        <v>0</v>
      </c>
      <c r="AE17" s="3">
        <f ca="1">OFFSET('Utility Tables'!$F$3,$B17+AE$1,0)</f>
        <v>0</v>
      </c>
      <c r="AF17" s="3">
        <f ca="1">OFFSET('Utility Tables'!$F$3,$B17+AF$1,0)</f>
        <v>0</v>
      </c>
      <c r="AG17" s="3">
        <f ca="1">OFFSET('Utility Tables'!$F$3,$B17+AG$1,0)</f>
        <v>0</v>
      </c>
    </row>
    <row r="18" spans="2:33" x14ac:dyDescent="0.2">
      <c r="B18">
        <f>B17+'Summary by Utility'!$Q$1</f>
        <v>603</v>
      </c>
      <c r="C18" t="str">
        <f t="shared" ca="1" si="4"/>
        <v>Lompoc</v>
      </c>
      <c r="D18" s="3">
        <f ca="1">OFFSET('Utility Tables'!$F$3,$B18+D$1,0)</f>
        <v>8547</v>
      </c>
      <c r="E18" s="3">
        <f ca="1">OFFSET('Utility Tables'!$F$3,$B18+E$1,0)</f>
        <v>0</v>
      </c>
      <c r="F18" s="3">
        <f ca="1">OFFSET('Utility Tables'!$F$3,$B18+F$1,0)</f>
        <v>0</v>
      </c>
      <c r="G18" s="3">
        <f ca="1">OFFSET('Utility Tables'!$F$3,$B18+G$1,0)</f>
        <v>0</v>
      </c>
      <c r="H18" s="3">
        <f ca="1">OFFSET('Utility Tables'!$F$3,$B18+H$1,0)</f>
        <v>2080</v>
      </c>
      <c r="I18" s="3">
        <f ca="1">OFFSET('Utility Tables'!$F$3,$B18+I$1,0)</f>
        <v>0</v>
      </c>
      <c r="J18" s="3">
        <f ca="1">OFFSET('Utility Tables'!$F$3,$B18+J$1,0)</f>
        <v>0</v>
      </c>
      <c r="K18" s="3">
        <f ca="1">OFFSET('Utility Tables'!$F$3,$B18+K$1,0)</f>
        <v>14030</v>
      </c>
      <c r="L18" s="3">
        <f ca="1">OFFSET('Utility Tables'!$F$3,$B18+L$1,0)</f>
        <v>0</v>
      </c>
      <c r="M18" s="3">
        <f ca="1">OFFSET('Utility Tables'!$F$3,$B18+M$1,0)</f>
        <v>106276</v>
      </c>
      <c r="N18" s="3">
        <f ca="1">OFFSET('Utility Tables'!$F$3,$B18+N$1,0)</f>
        <v>0</v>
      </c>
      <c r="O18" s="3">
        <f ca="1">OFFSET('Utility Tables'!$F$3,$B18+O$1,0)</f>
        <v>0</v>
      </c>
      <c r="P18" s="3">
        <f ca="1">OFFSET('Utility Tables'!$F$3,$B18+P$1,0)</f>
        <v>0</v>
      </c>
      <c r="Q18" s="3">
        <f ca="1">OFFSET('Utility Tables'!$F$3,$B18+Q$1,0)</f>
        <v>0</v>
      </c>
      <c r="R18" s="3">
        <f ca="1">OFFSET('Utility Tables'!$F$3,$B18+R$1,0)</f>
        <v>0</v>
      </c>
      <c r="S18" s="3">
        <f ca="1">OFFSET('Utility Tables'!$F$3,$B18+S$1,0)</f>
        <v>0</v>
      </c>
      <c r="T18" s="3">
        <f ca="1">OFFSET('Utility Tables'!$F$3,$B18+T$1,0)</f>
        <v>0</v>
      </c>
      <c r="U18" s="3">
        <f ca="1">OFFSET('Utility Tables'!$F$3,$B18+U$1,0)</f>
        <v>1985580</v>
      </c>
      <c r="V18" s="3">
        <f ca="1">OFFSET('Utility Tables'!$F$3,$B18+V$1,0)</f>
        <v>0</v>
      </c>
      <c r="W18" s="3">
        <f ca="1">OFFSET('Utility Tables'!$F$3,$B18+W$1,0)</f>
        <v>0</v>
      </c>
      <c r="X18" s="3">
        <f ca="1">OFFSET('Utility Tables'!$F$3,$B18+X$1,0)</f>
        <v>0</v>
      </c>
      <c r="Y18" s="3">
        <f ca="1">OFFSET('Utility Tables'!$F$3,$B18+Y$1,0)</f>
        <v>0</v>
      </c>
      <c r="Z18" s="3">
        <f ca="1">OFFSET('Utility Tables'!$F$3,$B18+Z$1,0)</f>
        <v>0</v>
      </c>
      <c r="AA18" s="3">
        <f ca="1">OFFSET('Utility Tables'!$F$3,$B18+AA$1,0)</f>
        <v>0</v>
      </c>
      <c r="AB18" s="3">
        <f ca="1">OFFSET('Utility Tables'!$F$3,$B18+AB$1,0)</f>
        <v>0</v>
      </c>
      <c r="AC18" s="3">
        <f ca="1">OFFSET('Utility Tables'!$F$3,$B18+AC$1,0)</f>
        <v>0</v>
      </c>
      <c r="AD18" s="3">
        <f ca="1">OFFSET('Utility Tables'!$F$3,$B18+AD$1,0)</f>
        <v>0</v>
      </c>
      <c r="AE18" s="3">
        <f ca="1">OFFSET('Utility Tables'!$F$3,$B18+AE$1,0)</f>
        <v>61545</v>
      </c>
      <c r="AF18" s="3">
        <f ca="1">OFFSET('Utility Tables'!$F$3,$B18+AF$1,0)</f>
        <v>0</v>
      </c>
      <c r="AG18" s="3">
        <f ca="1">OFFSET('Utility Tables'!$F$3,$B18+AG$1,0)</f>
        <v>0</v>
      </c>
    </row>
    <row r="19" spans="2:33" x14ac:dyDescent="0.2">
      <c r="B19">
        <f>B18+'Summary by Utility'!$Q$1</f>
        <v>643</v>
      </c>
      <c r="C19" t="str">
        <f t="shared" ca="1" si="4"/>
        <v>Los Angeles</v>
      </c>
      <c r="D19" s="3">
        <f ca="1">OFFSET('Utility Tables'!$F$3,$B19+D$1,0)</f>
        <v>0</v>
      </c>
      <c r="E19" s="3">
        <f ca="1">OFFSET('Utility Tables'!$F$3,$B19+E$1,0)</f>
        <v>0</v>
      </c>
      <c r="F19" s="3">
        <f ca="1">OFFSET('Utility Tables'!$F$3,$B19+F$1,0)</f>
        <v>58878040</v>
      </c>
      <c r="G19" s="3">
        <f ca="1">OFFSET('Utility Tables'!$F$3,$B19+G$1,0)</f>
        <v>47230269.496147998</v>
      </c>
      <c r="H19" s="3">
        <f ca="1">OFFSET('Utility Tables'!$F$3,$B19+H$1,0)</f>
        <v>0</v>
      </c>
      <c r="I19" s="3">
        <f ca="1">OFFSET('Utility Tables'!$F$3,$B19+I$1,0)</f>
        <v>140022.09648092001</v>
      </c>
      <c r="J19" s="3">
        <f ca="1">OFFSET('Utility Tables'!$F$3,$B19+J$1,0)</f>
        <v>0</v>
      </c>
      <c r="K19" s="3">
        <f ca="1">OFFSET('Utility Tables'!$F$3,$B19+K$1,0)</f>
        <v>725752861.29846084</v>
      </c>
      <c r="L19" s="3">
        <f ca="1">OFFSET('Utility Tables'!$F$3,$B19+L$1,0)</f>
        <v>99128960</v>
      </c>
      <c r="M19" s="3">
        <f ca="1">OFFSET('Utility Tables'!$F$3,$B19+M$1,0)</f>
        <v>46009534.751779199</v>
      </c>
      <c r="N19" s="3">
        <f ca="1">OFFSET('Utility Tables'!$F$3,$B19+N$1,0)</f>
        <v>339170603.19999999</v>
      </c>
      <c r="O19" s="3">
        <f ca="1">OFFSET('Utility Tables'!$F$3,$B19+O$1,0)</f>
        <v>0</v>
      </c>
      <c r="P19" s="3">
        <f ca="1">OFFSET('Utility Tables'!$F$3,$B19+P$1,0)</f>
        <v>0</v>
      </c>
      <c r="Q19" s="3">
        <f ca="1">OFFSET('Utility Tables'!$F$3,$B19+Q$1,0)</f>
        <v>574531119</v>
      </c>
      <c r="R19" s="3">
        <f ca="1">OFFSET('Utility Tables'!$F$3,$B19+R$1,0)</f>
        <v>1388588</v>
      </c>
      <c r="S19" s="3">
        <f ca="1">OFFSET('Utility Tables'!$F$3,$B19+S$1,0)</f>
        <v>158262075</v>
      </c>
      <c r="T19" s="3">
        <f ca="1">OFFSET('Utility Tables'!$F$3,$B19+T$1,0)</f>
        <v>0</v>
      </c>
      <c r="U19" s="3">
        <f ca="1">OFFSET('Utility Tables'!$F$3,$B19+U$1,0)</f>
        <v>1538630490</v>
      </c>
      <c r="V19" s="3">
        <f ca="1">OFFSET('Utility Tables'!$F$3,$B19+V$1,0)</f>
        <v>0</v>
      </c>
      <c r="W19" s="3">
        <f ca="1">OFFSET('Utility Tables'!$F$3,$B19+W$1,0)</f>
        <v>492090</v>
      </c>
      <c r="X19" s="3">
        <f ca="1">OFFSET('Utility Tables'!$F$3,$B19+X$1,0)</f>
        <v>723680562</v>
      </c>
      <c r="Y19" s="3">
        <f ca="1">OFFSET('Utility Tables'!$F$3,$B19+Y$1,0)</f>
        <v>1305912</v>
      </c>
      <c r="Z19" s="3">
        <f ca="1">OFFSET('Utility Tables'!$F$3,$B19+Z$1,0)</f>
        <v>0</v>
      </c>
      <c r="AA19" s="3">
        <f ca="1">OFFSET('Utility Tables'!$F$3,$B19+AA$1,0)</f>
        <v>0</v>
      </c>
      <c r="AB19" s="3">
        <f ca="1">OFFSET('Utility Tables'!$F$3,$B19+AB$1,0)</f>
        <v>0</v>
      </c>
      <c r="AC19" s="3">
        <f ca="1">OFFSET('Utility Tables'!$F$3,$B19+AC$1,0)</f>
        <v>0</v>
      </c>
      <c r="AD19" s="3">
        <f ca="1">OFFSET('Utility Tables'!$F$3,$B19+AD$1,0)</f>
        <v>0</v>
      </c>
      <c r="AE19" s="3">
        <f ca="1">OFFSET('Utility Tables'!$F$3,$B19+AE$1,0)</f>
        <v>158024028</v>
      </c>
      <c r="AF19" s="3">
        <f ca="1">OFFSET('Utility Tables'!$F$3,$B19+AF$1,0)</f>
        <v>0</v>
      </c>
      <c r="AG19" s="3">
        <f ca="1">OFFSET('Utility Tables'!$F$3,$B19+AG$1,0)</f>
        <v>3505309200</v>
      </c>
    </row>
    <row r="20" spans="2:33" x14ac:dyDescent="0.2">
      <c r="B20">
        <f>B19+'Summary by Utility'!$Q$1</f>
        <v>683</v>
      </c>
      <c r="C20" t="str">
        <f t="shared" ca="1" si="4"/>
        <v>Merced</v>
      </c>
      <c r="D20" s="3">
        <f ca="1">OFFSET('Utility Tables'!$F$3,$B20+D$1,0)</f>
        <v>74888</v>
      </c>
      <c r="E20" s="3">
        <f ca="1">OFFSET('Utility Tables'!$F$3,$B20+E$1,0)</f>
        <v>0</v>
      </c>
      <c r="F20" s="3">
        <f ca="1">OFFSET('Utility Tables'!$F$3,$B20+F$1,0)</f>
        <v>0</v>
      </c>
      <c r="G20" s="3">
        <f ca="1">OFFSET('Utility Tables'!$F$3,$B20+G$1,0)</f>
        <v>0</v>
      </c>
      <c r="H20" s="3">
        <f ca="1">OFFSET('Utility Tables'!$F$3,$B20+H$1,0)</f>
        <v>11020</v>
      </c>
      <c r="I20" s="3">
        <f ca="1">OFFSET('Utility Tables'!$F$3,$B20+I$1,0)</f>
        <v>0</v>
      </c>
      <c r="J20" s="3">
        <f ca="1">OFFSET('Utility Tables'!$F$3,$B20+J$1,0)</f>
        <v>0</v>
      </c>
      <c r="K20" s="3">
        <f ca="1">OFFSET('Utility Tables'!$F$3,$B20+K$1,0)</f>
        <v>0</v>
      </c>
      <c r="L20" s="3">
        <f ca="1">OFFSET('Utility Tables'!$F$3,$B20+L$1,0)</f>
        <v>0</v>
      </c>
      <c r="M20" s="3">
        <f ca="1">OFFSET('Utility Tables'!$F$3,$B20+M$1,0)</f>
        <v>31084.62</v>
      </c>
      <c r="N20" s="3">
        <f ca="1">OFFSET('Utility Tables'!$F$3,$B20+N$1,0)</f>
        <v>24190</v>
      </c>
      <c r="O20" s="3">
        <f ca="1">OFFSET('Utility Tables'!$F$3,$B20+O$1,0)</f>
        <v>0</v>
      </c>
      <c r="P20" s="3">
        <f ca="1">OFFSET('Utility Tables'!$F$3,$B20+P$1,0)</f>
        <v>0</v>
      </c>
      <c r="Q20" s="3">
        <f ca="1">OFFSET('Utility Tables'!$F$3,$B20+Q$1,0)</f>
        <v>0</v>
      </c>
      <c r="R20" s="3">
        <f ca="1">OFFSET('Utility Tables'!$F$3,$B20+R$1,0)</f>
        <v>0</v>
      </c>
      <c r="S20" s="3">
        <f ca="1">OFFSET('Utility Tables'!$F$3,$B20+S$1,0)</f>
        <v>986865</v>
      </c>
      <c r="T20" s="3">
        <f ca="1">OFFSET('Utility Tables'!$F$3,$B20+T$1,0)</f>
        <v>0</v>
      </c>
      <c r="U20" s="3">
        <f ca="1">OFFSET('Utility Tables'!$F$3,$B20+U$1,0)</f>
        <v>6216720</v>
      </c>
      <c r="V20" s="3">
        <f ca="1">OFFSET('Utility Tables'!$F$3,$B20+V$1,0)</f>
        <v>0</v>
      </c>
      <c r="W20" s="3">
        <f ca="1">OFFSET('Utility Tables'!$F$3,$B20+W$1,0)</f>
        <v>0</v>
      </c>
      <c r="X20" s="3">
        <f ca="1">OFFSET('Utility Tables'!$F$3,$B20+X$1,0)</f>
        <v>0</v>
      </c>
      <c r="Y20" s="3">
        <f ca="1">OFFSET('Utility Tables'!$F$3,$B20+Y$1,0)</f>
        <v>0</v>
      </c>
      <c r="Z20" s="3">
        <f ca="1">OFFSET('Utility Tables'!$F$3,$B20+Z$1,0)</f>
        <v>0</v>
      </c>
      <c r="AA20" s="3">
        <f ca="1">OFFSET('Utility Tables'!$F$3,$B20+AA$1,0)</f>
        <v>0</v>
      </c>
      <c r="AB20" s="3">
        <f ca="1">OFFSET('Utility Tables'!$F$3,$B20+AB$1,0)</f>
        <v>0</v>
      </c>
      <c r="AC20" s="3">
        <f ca="1">OFFSET('Utility Tables'!$F$3,$B20+AC$1,0)</f>
        <v>0</v>
      </c>
      <c r="AD20" s="3">
        <f ca="1">OFFSET('Utility Tables'!$F$3,$B20+AD$1,0)</f>
        <v>0</v>
      </c>
      <c r="AE20" s="3">
        <f ca="1">OFFSET('Utility Tables'!$F$3,$B20+AE$1,0)</f>
        <v>0</v>
      </c>
      <c r="AF20" s="3">
        <f ca="1">OFFSET('Utility Tables'!$F$3,$B20+AF$1,0)</f>
        <v>0</v>
      </c>
      <c r="AG20" s="3">
        <f ca="1">OFFSET('Utility Tables'!$F$3,$B20+AG$1,0)</f>
        <v>0</v>
      </c>
    </row>
    <row r="21" spans="2:33" x14ac:dyDescent="0.2">
      <c r="B21">
        <f>B20+'Summary by Utility'!$Q$1</f>
        <v>723</v>
      </c>
      <c r="C21" t="str">
        <f t="shared" ca="1" si="4"/>
        <v>Modesto</v>
      </c>
      <c r="D21" s="3">
        <f ca="1">OFFSET('Utility Tables'!$F$3,$B21+D$1,0)</f>
        <v>103416</v>
      </c>
      <c r="E21" s="3">
        <f ca="1">OFFSET('Utility Tables'!$F$3,$B21+E$1,0)</f>
        <v>0</v>
      </c>
      <c r="F21" s="3">
        <f ca="1">OFFSET('Utility Tables'!$F$3,$B21+F$1,0)</f>
        <v>0</v>
      </c>
      <c r="G21" s="3">
        <f ca="1">OFFSET('Utility Tables'!$F$3,$B21+G$1,0)</f>
        <v>1026971.5</v>
      </c>
      <c r="H21" s="3">
        <f ca="1">OFFSET('Utility Tables'!$F$3,$B21+H$1,0)</f>
        <v>0</v>
      </c>
      <c r="I21" s="3">
        <f ca="1">OFFSET('Utility Tables'!$F$3,$B21+I$1,0)</f>
        <v>0</v>
      </c>
      <c r="J21" s="3">
        <f ca="1">OFFSET('Utility Tables'!$F$3,$B21+J$1,0)</f>
        <v>0</v>
      </c>
      <c r="K21" s="3">
        <f ca="1">OFFSET('Utility Tables'!$F$3,$B21+K$1,0)</f>
        <v>2396844.5</v>
      </c>
      <c r="L21" s="3">
        <f ca="1">OFFSET('Utility Tables'!$F$3,$B21+L$1,0)</f>
        <v>1556940</v>
      </c>
      <c r="M21" s="3">
        <f ca="1">OFFSET('Utility Tables'!$F$3,$B21+M$1,0)</f>
        <v>1336932</v>
      </c>
      <c r="N21" s="3">
        <f ca="1">OFFSET('Utility Tables'!$F$3,$B21+N$1,0)</f>
        <v>3497414.4249999998</v>
      </c>
      <c r="O21" s="3">
        <f ca="1">OFFSET('Utility Tables'!$F$3,$B21+O$1,0)</f>
        <v>9245.86</v>
      </c>
      <c r="P21" s="3">
        <f ca="1">OFFSET('Utility Tables'!$F$3,$B21+P$1,0)</f>
        <v>0</v>
      </c>
      <c r="Q21" s="3">
        <f ca="1">OFFSET('Utility Tables'!$F$3,$B21+Q$1,0)</f>
        <v>1293420</v>
      </c>
      <c r="R21" s="3">
        <f ca="1">OFFSET('Utility Tables'!$F$3,$B21+R$1,0)</f>
        <v>0</v>
      </c>
      <c r="S21" s="3">
        <f ca="1">OFFSET('Utility Tables'!$F$3,$B21+S$1,0)</f>
        <v>1418247.9</v>
      </c>
      <c r="T21" s="3">
        <f ca="1">OFFSET('Utility Tables'!$F$3,$B21+T$1,0)</f>
        <v>0</v>
      </c>
      <c r="U21" s="3">
        <f ca="1">OFFSET('Utility Tables'!$F$3,$B21+U$1,0)</f>
        <v>101999149.55000001</v>
      </c>
      <c r="V21" s="3">
        <f ca="1">OFFSET('Utility Tables'!$F$3,$B21+V$1,0)</f>
        <v>0</v>
      </c>
      <c r="W21" s="3">
        <f ca="1">OFFSET('Utility Tables'!$F$3,$B21+W$1,0)</f>
        <v>76474170</v>
      </c>
      <c r="X21" s="3">
        <f ca="1">OFFSET('Utility Tables'!$F$3,$B21+X$1,0)</f>
        <v>6420</v>
      </c>
      <c r="Y21" s="3">
        <f ca="1">OFFSET('Utility Tables'!$F$3,$B21+Y$1,0)</f>
        <v>549806</v>
      </c>
      <c r="Z21" s="3">
        <f ca="1">OFFSET('Utility Tables'!$F$3,$B21+Z$1,0)</f>
        <v>51391</v>
      </c>
      <c r="AA21" s="3">
        <f ca="1">OFFSET('Utility Tables'!$F$3,$B21+AA$1,0)</f>
        <v>0</v>
      </c>
      <c r="AB21" s="3">
        <f ca="1">OFFSET('Utility Tables'!$F$3,$B21+AB$1,0)</f>
        <v>0</v>
      </c>
      <c r="AC21" s="3">
        <f ca="1">OFFSET('Utility Tables'!$F$3,$B21+AC$1,0)</f>
        <v>0</v>
      </c>
      <c r="AD21" s="3">
        <f ca="1">OFFSET('Utility Tables'!$F$3,$B21+AD$1,0)</f>
        <v>0</v>
      </c>
      <c r="AE21" s="3">
        <f ca="1">OFFSET('Utility Tables'!$F$3,$B21+AE$1,0)</f>
        <v>746559.56400000001</v>
      </c>
      <c r="AF21" s="3">
        <f ca="1">OFFSET('Utility Tables'!$F$3,$B21+AF$1,0)</f>
        <v>0</v>
      </c>
      <c r="AG21" s="3">
        <f ca="1">OFFSET('Utility Tables'!$F$3,$B21+AG$1,0)</f>
        <v>0</v>
      </c>
    </row>
    <row r="22" spans="2:33" x14ac:dyDescent="0.2">
      <c r="B22">
        <f>B21+'Summary by Utility'!$Q$1</f>
        <v>763</v>
      </c>
      <c r="C22" t="str">
        <f t="shared" ca="1" si="4"/>
        <v>Moreno Valley</v>
      </c>
      <c r="D22" s="3">
        <f ca="1">OFFSET('Utility Tables'!$F$3,$B22+D$1,0)</f>
        <v>0</v>
      </c>
      <c r="E22" s="3">
        <f ca="1">OFFSET('Utility Tables'!$F$3,$B22+E$1,0)</f>
        <v>0</v>
      </c>
      <c r="F22" s="3">
        <f ca="1">OFFSET('Utility Tables'!$F$3,$B22+F$1,0)</f>
        <v>81970</v>
      </c>
      <c r="G22" s="3">
        <f ca="1">OFFSET('Utility Tables'!$F$3,$B22+G$1,0)</f>
        <v>15660</v>
      </c>
      <c r="H22" s="3">
        <f ca="1">OFFSET('Utility Tables'!$F$3,$B22+H$1,0)</f>
        <v>0</v>
      </c>
      <c r="I22" s="3">
        <f ca="1">OFFSET('Utility Tables'!$F$3,$B22+I$1,0)</f>
        <v>0</v>
      </c>
      <c r="J22" s="3">
        <f ca="1">OFFSET('Utility Tables'!$F$3,$B22+J$1,0)</f>
        <v>0</v>
      </c>
      <c r="K22" s="3">
        <f ca="1">OFFSET('Utility Tables'!$F$3,$B22+K$1,0)</f>
        <v>0</v>
      </c>
      <c r="L22" s="3">
        <f ca="1">OFFSET('Utility Tables'!$F$3,$B22+L$1,0)</f>
        <v>0</v>
      </c>
      <c r="M22" s="3">
        <f ca="1">OFFSET('Utility Tables'!$F$3,$B22+M$1,0)</f>
        <v>0</v>
      </c>
      <c r="N22" s="3">
        <f ca="1">OFFSET('Utility Tables'!$F$3,$B22+N$1,0)</f>
        <v>0</v>
      </c>
      <c r="O22" s="3">
        <f ca="1">OFFSET('Utility Tables'!$F$3,$B22+O$1,0)</f>
        <v>0</v>
      </c>
      <c r="P22" s="3">
        <f ca="1">OFFSET('Utility Tables'!$F$3,$B22+P$1,0)</f>
        <v>0</v>
      </c>
      <c r="Q22" s="3">
        <f ca="1">OFFSET('Utility Tables'!$F$3,$B22+Q$1,0)</f>
        <v>130100</v>
      </c>
      <c r="R22" s="3">
        <f ca="1">OFFSET('Utility Tables'!$F$3,$B22+R$1,0)</f>
        <v>0</v>
      </c>
      <c r="S22" s="3">
        <f ca="1">OFFSET('Utility Tables'!$F$3,$B22+S$1,0)</f>
        <v>0</v>
      </c>
      <c r="T22" s="3">
        <f ca="1">OFFSET('Utility Tables'!$F$3,$B22+T$1,0)</f>
        <v>0</v>
      </c>
      <c r="U22" s="3">
        <f ca="1">OFFSET('Utility Tables'!$F$3,$B22+U$1,0)</f>
        <v>2173690</v>
      </c>
      <c r="V22" s="3">
        <f ca="1">OFFSET('Utility Tables'!$F$3,$B22+V$1,0)</f>
        <v>0</v>
      </c>
      <c r="W22" s="3">
        <f ca="1">OFFSET('Utility Tables'!$F$3,$B22+W$1,0)</f>
        <v>0</v>
      </c>
      <c r="X22" s="3">
        <f ca="1">OFFSET('Utility Tables'!$F$3,$B22+X$1,0)</f>
        <v>0</v>
      </c>
      <c r="Y22" s="3">
        <f ca="1">OFFSET('Utility Tables'!$F$3,$B22+Y$1,0)</f>
        <v>0</v>
      </c>
      <c r="Z22" s="3">
        <f ca="1">OFFSET('Utility Tables'!$F$3,$B22+Z$1,0)</f>
        <v>0</v>
      </c>
      <c r="AA22" s="3">
        <f ca="1">OFFSET('Utility Tables'!$F$3,$B22+AA$1,0)</f>
        <v>0</v>
      </c>
      <c r="AB22" s="3">
        <f ca="1">OFFSET('Utility Tables'!$F$3,$B22+AB$1,0)</f>
        <v>0</v>
      </c>
      <c r="AC22" s="3">
        <f ca="1">OFFSET('Utility Tables'!$F$3,$B22+AC$1,0)</f>
        <v>0</v>
      </c>
      <c r="AD22" s="3">
        <f ca="1">OFFSET('Utility Tables'!$F$3,$B22+AD$1,0)</f>
        <v>0</v>
      </c>
      <c r="AE22" s="3">
        <f ca="1">OFFSET('Utility Tables'!$F$3,$B22+AE$1,0)</f>
        <v>1020000</v>
      </c>
      <c r="AF22" s="3">
        <f ca="1">OFFSET('Utility Tables'!$F$3,$B22+AF$1,0)</f>
        <v>0</v>
      </c>
      <c r="AG22" s="3">
        <f ca="1">OFFSET('Utility Tables'!$F$3,$B22+AG$1,0)</f>
        <v>624000</v>
      </c>
    </row>
    <row r="23" spans="2:33" x14ac:dyDescent="0.2">
      <c r="B23">
        <f>B22+'Summary by Utility'!$Q$1</f>
        <v>803</v>
      </c>
      <c r="C23" t="str">
        <f t="shared" ca="1" si="4"/>
        <v>Needles</v>
      </c>
      <c r="D23" s="3">
        <f ca="1">OFFSET('Utility Tables'!$F$3,$B23+D$1,0)</f>
        <v>0</v>
      </c>
      <c r="E23" s="3">
        <f ca="1">OFFSET('Utility Tables'!$F$3,$B23+E$1,0)</f>
        <v>0</v>
      </c>
      <c r="F23" s="3">
        <f ca="1">OFFSET('Utility Tables'!$F$3,$B23+F$1,0)</f>
        <v>0</v>
      </c>
      <c r="G23" s="3">
        <f ca="1">OFFSET('Utility Tables'!$F$3,$B23+G$1,0)</f>
        <v>0</v>
      </c>
      <c r="H23" s="3">
        <f ca="1">OFFSET('Utility Tables'!$F$3,$B23+H$1,0)</f>
        <v>0</v>
      </c>
      <c r="I23" s="3">
        <f ca="1">OFFSET('Utility Tables'!$F$3,$B23+I$1,0)</f>
        <v>0</v>
      </c>
      <c r="J23" s="3">
        <f ca="1">OFFSET('Utility Tables'!$F$3,$B23+J$1,0)</f>
        <v>0</v>
      </c>
      <c r="K23" s="3">
        <f ca="1">OFFSET('Utility Tables'!$F$3,$B23+K$1,0)</f>
        <v>0</v>
      </c>
      <c r="L23" s="3">
        <f ca="1">OFFSET('Utility Tables'!$F$3,$B23+L$1,0)</f>
        <v>0</v>
      </c>
      <c r="M23" s="3">
        <f ca="1">OFFSET('Utility Tables'!$F$3,$B23+M$1,0)</f>
        <v>0</v>
      </c>
      <c r="N23" s="3">
        <f ca="1">OFFSET('Utility Tables'!$F$3,$B23+N$1,0)</f>
        <v>0</v>
      </c>
      <c r="O23" s="3">
        <f ca="1">OFFSET('Utility Tables'!$F$3,$B23+O$1,0)</f>
        <v>0</v>
      </c>
      <c r="P23" s="3">
        <f ca="1">OFFSET('Utility Tables'!$F$3,$B23+P$1,0)</f>
        <v>0</v>
      </c>
      <c r="Q23" s="3">
        <f ca="1">OFFSET('Utility Tables'!$F$3,$B23+Q$1,0)</f>
        <v>0</v>
      </c>
      <c r="R23" s="3">
        <f ca="1">OFFSET('Utility Tables'!$F$3,$B23+R$1,0)</f>
        <v>0</v>
      </c>
      <c r="S23" s="3">
        <f ca="1">OFFSET('Utility Tables'!$F$3,$B23+S$1,0)</f>
        <v>0</v>
      </c>
      <c r="T23" s="3">
        <f ca="1">OFFSET('Utility Tables'!$F$3,$B23+T$1,0)</f>
        <v>0</v>
      </c>
      <c r="U23" s="3">
        <f ca="1">OFFSET('Utility Tables'!$F$3,$B23+U$1,0)</f>
        <v>0</v>
      </c>
      <c r="V23" s="3">
        <f ca="1">OFFSET('Utility Tables'!$F$3,$B23+V$1,0)</f>
        <v>0</v>
      </c>
      <c r="W23" s="3">
        <f ca="1">OFFSET('Utility Tables'!$F$3,$B23+W$1,0)</f>
        <v>0</v>
      </c>
      <c r="X23" s="3">
        <f ca="1">OFFSET('Utility Tables'!$F$3,$B23+X$1,0)</f>
        <v>0</v>
      </c>
      <c r="Y23" s="3">
        <f ca="1">OFFSET('Utility Tables'!$F$3,$B23+Y$1,0)</f>
        <v>0</v>
      </c>
      <c r="Z23" s="3">
        <f ca="1">OFFSET('Utility Tables'!$F$3,$B23+Z$1,0)</f>
        <v>0</v>
      </c>
      <c r="AA23" s="3">
        <f ca="1">OFFSET('Utility Tables'!$F$3,$B23+AA$1,0)</f>
        <v>0</v>
      </c>
      <c r="AB23" s="3">
        <f ca="1">OFFSET('Utility Tables'!$F$3,$B23+AB$1,0)</f>
        <v>0</v>
      </c>
      <c r="AC23" s="3">
        <f ca="1">OFFSET('Utility Tables'!$F$3,$B23+AC$1,0)</f>
        <v>0</v>
      </c>
      <c r="AD23" s="3">
        <f ca="1">OFFSET('Utility Tables'!$F$3,$B23+AD$1,0)</f>
        <v>0</v>
      </c>
      <c r="AE23" s="3">
        <f ca="1">OFFSET('Utility Tables'!$F$3,$B23+AE$1,0)</f>
        <v>52884.800000000003</v>
      </c>
      <c r="AF23" s="3">
        <f ca="1">OFFSET('Utility Tables'!$F$3,$B23+AF$1,0)</f>
        <v>0</v>
      </c>
      <c r="AG23" s="3">
        <f ca="1">OFFSET('Utility Tables'!$F$3,$B23+AG$1,0)</f>
        <v>0</v>
      </c>
    </row>
    <row r="24" spans="2:33" x14ac:dyDescent="0.2">
      <c r="B24">
        <f>B23+'Summary by Utility'!$Q$1</f>
        <v>843</v>
      </c>
      <c r="C24" t="str">
        <f t="shared" ca="1" si="4"/>
        <v>Palo Alto</v>
      </c>
      <c r="D24" s="3">
        <f ca="1">OFFSET('Utility Tables'!$F$3,$B24+D$1,0)</f>
        <v>176974</v>
      </c>
      <c r="E24" s="3">
        <f ca="1">OFFSET('Utility Tables'!$F$3,$B24+E$1,0)</f>
        <v>0</v>
      </c>
      <c r="F24" s="3">
        <f ca="1">OFFSET('Utility Tables'!$F$3,$B24+F$1,0)</f>
        <v>1510124</v>
      </c>
      <c r="G24" s="3">
        <f ca="1">OFFSET('Utility Tables'!$F$3,$B24+G$1,0)</f>
        <v>730</v>
      </c>
      <c r="H24" s="3">
        <f ca="1">OFFSET('Utility Tables'!$F$3,$B24+H$1,0)</f>
        <v>0</v>
      </c>
      <c r="I24" s="3">
        <f ca="1">OFFSET('Utility Tables'!$F$3,$B24+I$1,0)</f>
        <v>120</v>
      </c>
      <c r="J24" s="3">
        <f ca="1">OFFSET('Utility Tables'!$F$3,$B24+J$1,0)</f>
        <v>0</v>
      </c>
      <c r="K24" s="3">
        <f ca="1">OFFSET('Utility Tables'!$F$3,$B24+K$1,0)</f>
        <v>185370</v>
      </c>
      <c r="L24" s="3">
        <f ca="1">OFFSET('Utility Tables'!$F$3,$B24+L$1,0)</f>
        <v>17110</v>
      </c>
      <c r="M24" s="3">
        <f ca="1">OFFSET('Utility Tables'!$F$3,$B24+M$1,0)</f>
        <v>0</v>
      </c>
      <c r="N24" s="3">
        <f ca="1">OFFSET('Utility Tables'!$F$3,$B24+N$1,0)</f>
        <v>247412.78000000003</v>
      </c>
      <c r="O24" s="3">
        <f ca="1">OFFSET('Utility Tables'!$F$3,$B24+O$1,0)</f>
        <v>2563</v>
      </c>
      <c r="P24" s="3">
        <f ca="1">OFFSET('Utility Tables'!$F$3,$B24+P$1,0)</f>
        <v>0</v>
      </c>
      <c r="Q24" s="3">
        <f ca="1">OFFSET('Utility Tables'!$F$3,$B24+Q$1,0)</f>
        <v>14174348</v>
      </c>
      <c r="R24" s="3">
        <f ca="1">OFFSET('Utility Tables'!$F$3,$B24+R$1,0)</f>
        <v>0</v>
      </c>
      <c r="S24" s="3">
        <f ca="1">OFFSET('Utility Tables'!$F$3,$B24+S$1,0)</f>
        <v>1062810</v>
      </c>
      <c r="T24" s="3">
        <f ca="1">OFFSET('Utility Tables'!$F$3,$B24+T$1,0)</f>
        <v>0</v>
      </c>
      <c r="U24" s="3">
        <f ca="1">OFFSET('Utility Tables'!$F$3,$B24+U$1,0)</f>
        <v>20835032.617727574</v>
      </c>
      <c r="V24" s="3">
        <f ca="1">OFFSET('Utility Tables'!$F$3,$B24+V$1,0)</f>
        <v>375720</v>
      </c>
      <c r="W24" s="3">
        <f ca="1">OFFSET('Utility Tables'!$F$3,$B24+W$1,0)</f>
        <v>0</v>
      </c>
      <c r="X24" s="3">
        <f ca="1">OFFSET('Utility Tables'!$F$3,$B24+X$1,0)</f>
        <v>0</v>
      </c>
      <c r="Y24" s="3">
        <f ca="1">OFFSET('Utility Tables'!$F$3,$B24+Y$1,0)</f>
        <v>2782260</v>
      </c>
      <c r="Z24" s="3">
        <f ca="1">OFFSET('Utility Tables'!$F$3,$B24+Z$1,0)</f>
        <v>0</v>
      </c>
      <c r="AA24" s="3">
        <f ca="1">OFFSET('Utility Tables'!$F$3,$B24+AA$1,0)</f>
        <v>0</v>
      </c>
      <c r="AB24" s="3">
        <f ca="1">OFFSET('Utility Tables'!$F$3,$B24+AB$1,0)</f>
        <v>19683263.800000001</v>
      </c>
      <c r="AC24" s="3">
        <f ca="1">OFFSET('Utility Tables'!$F$3,$B24+AC$1,0)</f>
        <v>2512925.2559520002</v>
      </c>
      <c r="AD24" s="3">
        <f ca="1">OFFSET('Utility Tables'!$F$3,$B24+AD$1,0)</f>
        <v>0</v>
      </c>
      <c r="AE24" s="3">
        <f ca="1">OFFSET('Utility Tables'!$F$3,$B24+AE$1,0)</f>
        <v>2111374.87</v>
      </c>
      <c r="AF24" s="3">
        <f ca="1">OFFSET('Utility Tables'!$F$3,$B24+AF$1,0)</f>
        <v>0</v>
      </c>
      <c r="AG24" s="3">
        <f ca="1">OFFSET('Utility Tables'!$F$3,$B24+AG$1,0)</f>
        <v>0</v>
      </c>
    </row>
    <row r="25" spans="2:33" x14ac:dyDescent="0.2">
      <c r="B25">
        <f>B24+'Summary by Utility'!$Q$1</f>
        <v>883</v>
      </c>
      <c r="C25" t="str">
        <f t="shared" ca="1" si="4"/>
        <v>Pasadena</v>
      </c>
      <c r="D25" s="3">
        <f ca="1">OFFSET('Utility Tables'!$F$3,$B25+D$1,0)</f>
        <v>0</v>
      </c>
      <c r="E25" s="3">
        <f ca="1">OFFSET('Utility Tables'!$F$3,$B25+E$1,0)</f>
        <v>5894895</v>
      </c>
      <c r="F25" s="3">
        <f ca="1">OFFSET('Utility Tables'!$F$3,$B25+F$1,0)</f>
        <v>146640</v>
      </c>
      <c r="G25" s="3">
        <f ca="1">OFFSET('Utility Tables'!$F$3,$B25+G$1,0)</f>
        <v>629951</v>
      </c>
      <c r="H25" s="3">
        <f ca="1">OFFSET('Utility Tables'!$F$3,$B25+H$1,0)</f>
        <v>24180</v>
      </c>
      <c r="I25" s="3">
        <f ca="1">OFFSET('Utility Tables'!$F$3,$B25+I$1,0)</f>
        <v>22428</v>
      </c>
      <c r="J25" s="3">
        <f ca="1">OFFSET('Utility Tables'!$F$3,$B25+J$1,0)</f>
        <v>0</v>
      </c>
      <c r="K25" s="3">
        <f ca="1">OFFSET('Utility Tables'!$F$3,$B25+K$1,0)</f>
        <v>537420</v>
      </c>
      <c r="L25" s="3">
        <f ca="1">OFFSET('Utility Tables'!$F$3,$B25+L$1,0)</f>
        <v>1071660</v>
      </c>
      <c r="M25" s="3">
        <f ca="1">OFFSET('Utility Tables'!$F$3,$B25+M$1,0)</f>
        <v>1130320.42</v>
      </c>
      <c r="N25" s="3">
        <f ca="1">OFFSET('Utility Tables'!$F$3,$B25+N$1,0)</f>
        <v>1352906.66</v>
      </c>
      <c r="O25" s="3">
        <f ca="1">OFFSET('Utility Tables'!$F$3,$B25+O$1,0)</f>
        <v>0</v>
      </c>
      <c r="P25" s="3">
        <f ca="1">OFFSET('Utility Tables'!$F$3,$B25+P$1,0)</f>
        <v>0</v>
      </c>
      <c r="Q25" s="3">
        <f ca="1">OFFSET('Utility Tables'!$F$3,$B25+Q$1,0)</f>
        <v>0</v>
      </c>
      <c r="R25" s="3">
        <f ca="1">OFFSET('Utility Tables'!$F$3,$B25+R$1,0)</f>
        <v>0</v>
      </c>
      <c r="S25" s="3">
        <f ca="1">OFFSET('Utility Tables'!$F$3,$B25+S$1,0)</f>
        <v>35804480</v>
      </c>
      <c r="T25" s="3">
        <f ca="1">OFFSET('Utility Tables'!$F$3,$B25+T$1,0)</f>
        <v>0</v>
      </c>
      <c r="U25" s="3">
        <f ca="1">OFFSET('Utility Tables'!$F$3,$B25+U$1,0)</f>
        <v>125244187</v>
      </c>
      <c r="V25" s="3">
        <f ca="1">OFFSET('Utility Tables'!$F$3,$B25+V$1,0)</f>
        <v>0</v>
      </c>
      <c r="W25" s="3">
        <f ca="1">OFFSET('Utility Tables'!$F$3,$B25+W$1,0)</f>
        <v>0</v>
      </c>
      <c r="X25" s="3">
        <f ca="1">OFFSET('Utility Tables'!$F$3,$B25+X$1,0)</f>
        <v>0</v>
      </c>
      <c r="Y25" s="3">
        <f ca="1">OFFSET('Utility Tables'!$F$3,$B25+Y$1,0)</f>
        <v>2749470</v>
      </c>
      <c r="Z25" s="3">
        <f ca="1">OFFSET('Utility Tables'!$F$3,$B25+Z$1,0)</f>
        <v>0</v>
      </c>
      <c r="AA25" s="3">
        <f ca="1">OFFSET('Utility Tables'!$F$3,$B25+AA$1,0)</f>
        <v>0</v>
      </c>
      <c r="AB25" s="3">
        <f ca="1">OFFSET('Utility Tables'!$F$3,$B25+AB$1,0)</f>
        <v>0</v>
      </c>
      <c r="AC25" s="3">
        <f ca="1">OFFSET('Utility Tables'!$F$3,$B25+AC$1,0)</f>
        <v>0</v>
      </c>
      <c r="AD25" s="3">
        <f ca="1">OFFSET('Utility Tables'!$F$3,$B25+AD$1,0)</f>
        <v>0</v>
      </c>
      <c r="AE25" s="3">
        <f ca="1">OFFSET('Utility Tables'!$F$3,$B25+AE$1,0)</f>
        <v>684512.73</v>
      </c>
      <c r="AF25" s="3">
        <f ca="1">OFFSET('Utility Tables'!$F$3,$B25+AF$1,0)</f>
        <v>90480</v>
      </c>
      <c r="AG25" s="3">
        <f ca="1">OFFSET('Utility Tables'!$F$3,$B25+AG$1,0)</f>
        <v>3979972</v>
      </c>
    </row>
    <row r="26" spans="2:33" x14ac:dyDescent="0.2">
      <c r="B26">
        <f>B25+'Summary by Utility'!$Q$1</f>
        <v>923</v>
      </c>
      <c r="C26" t="str">
        <f t="shared" ca="1" si="4"/>
        <v>Pittsburg</v>
      </c>
      <c r="D26" s="3">
        <f ca="1">OFFSET('Utility Tables'!$F$3,$B26+D$1,0)</f>
        <v>0</v>
      </c>
      <c r="E26" s="3">
        <f ca="1">OFFSET('Utility Tables'!$F$3,$B26+E$1,0)</f>
        <v>0</v>
      </c>
      <c r="F26" s="3">
        <f ca="1">OFFSET('Utility Tables'!$F$3,$B26+F$1,0)</f>
        <v>0</v>
      </c>
      <c r="G26" s="3">
        <f ca="1">OFFSET('Utility Tables'!$F$3,$B26+G$1,0)</f>
        <v>0</v>
      </c>
      <c r="H26" s="3">
        <f ca="1">OFFSET('Utility Tables'!$F$3,$B26+H$1,0)</f>
        <v>0</v>
      </c>
      <c r="I26" s="3">
        <f ca="1">OFFSET('Utility Tables'!$F$3,$B26+I$1,0)</f>
        <v>0</v>
      </c>
      <c r="J26" s="3">
        <f ca="1">OFFSET('Utility Tables'!$F$3,$B26+J$1,0)</f>
        <v>0</v>
      </c>
      <c r="K26" s="3">
        <f ca="1">OFFSET('Utility Tables'!$F$3,$B26+K$1,0)</f>
        <v>0</v>
      </c>
      <c r="L26" s="3">
        <f ca="1">OFFSET('Utility Tables'!$F$3,$B26+L$1,0)</f>
        <v>0</v>
      </c>
      <c r="M26" s="3">
        <f ca="1">OFFSET('Utility Tables'!$F$3,$B26+M$1,0)</f>
        <v>0</v>
      </c>
      <c r="N26" s="3">
        <f ca="1">OFFSET('Utility Tables'!$F$3,$B26+N$1,0)</f>
        <v>0</v>
      </c>
      <c r="O26" s="3">
        <f ca="1">OFFSET('Utility Tables'!$F$3,$B26+O$1,0)</f>
        <v>0</v>
      </c>
      <c r="P26" s="3">
        <f ca="1">OFFSET('Utility Tables'!$F$3,$B26+P$1,0)</f>
        <v>0</v>
      </c>
      <c r="Q26" s="3">
        <f ca="1">OFFSET('Utility Tables'!$F$3,$B26+Q$1,0)</f>
        <v>0</v>
      </c>
      <c r="R26" s="3">
        <f ca="1">OFFSET('Utility Tables'!$F$3,$B26+R$1,0)</f>
        <v>0</v>
      </c>
      <c r="S26" s="3">
        <f ca="1">OFFSET('Utility Tables'!$F$3,$B26+S$1,0)</f>
        <v>0</v>
      </c>
      <c r="T26" s="3">
        <f ca="1">OFFSET('Utility Tables'!$F$3,$B26+T$1,0)</f>
        <v>0</v>
      </c>
      <c r="U26" s="3">
        <f ca="1">OFFSET('Utility Tables'!$F$3,$B26+U$1,0)</f>
        <v>594547.4</v>
      </c>
      <c r="V26" s="3">
        <f ca="1">OFFSET('Utility Tables'!$F$3,$B26+V$1,0)</f>
        <v>0</v>
      </c>
      <c r="W26" s="3">
        <f ca="1">OFFSET('Utility Tables'!$F$3,$B26+W$1,0)</f>
        <v>0</v>
      </c>
      <c r="X26" s="3">
        <f ca="1">OFFSET('Utility Tables'!$F$3,$B26+X$1,0)</f>
        <v>0</v>
      </c>
      <c r="Y26" s="3">
        <f ca="1">OFFSET('Utility Tables'!$F$3,$B26+Y$1,0)</f>
        <v>0</v>
      </c>
      <c r="Z26" s="3">
        <f ca="1">OFFSET('Utility Tables'!$F$3,$B26+Z$1,0)</f>
        <v>0</v>
      </c>
      <c r="AA26" s="3">
        <f ca="1">OFFSET('Utility Tables'!$F$3,$B26+AA$1,0)</f>
        <v>0</v>
      </c>
      <c r="AB26" s="3">
        <f ca="1">OFFSET('Utility Tables'!$F$3,$B26+AB$1,0)</f>
        <v>0</v>
      </c>
      <c r="AC26" s="3">
        <f ca="1">OFFSET('Utility Tables'!$F$3,$B26+AC$1,0)</f>
        <v>0</v>
      </c>
      <c r="AD26" s="3">
        <f ca="1">OFFSET('Utility Tables'!$F$3,$B26+AD$1,0)</f>
        <v>0</v>
      </c>
      <c r="AE26" s="3">
        <f ca="1">OFFSET('Utility Tables'!$F$3,$B26+AE$1,0)</f>
        <v>0</v>
      </c>
      <c r="AF26" s="3">
        <f ca="1">OFFSET('Utility Tables'!$F$3,$B26+AF$1,0)</f>
        <v>0</v>
      </c>
      <c r="AG26" s="3">
        <f ca="1">OFFSET('Utility Tables'!$F$3,$B26+AG$1,0)</f>
        <v>0</v>
      </c>
    </row>
    <row r="27" spans="2:33" x14ac:dyDescent="0.2">
      <c r="B27">
        <f>B26+'Summary by Utility'!$Q$1</f>
        <v>963</v>
      </c>
      <c r="C27" t="str">
        <f t="shared" ca="1" si="4"/>
        <v>Plumas-Sierra</v>
      </c>
      <c r="D27" s="3">
        <f ca="1">OFFSET('Utility Tables'!$F$3,$B27+D$1,0)</f>
        <v>6248</v>
      </c>
      <c r="E27" s="3">
        <f ca="1">OFFSET('Utility Tables'!$F$3,$B27+E$1,0)</f>
        <v>0</v>
      </c>
      <c r="F27" s="3">
        <f ca="1">OFFSET('Utility Tables'!$F$3,$B27+F$1,0)</f>
        <v>0</v>
      </c>
      <c r="G27" s="3">
        <f ca="1">OFFSET('Utility Tables'!$F$3,$B27+G$1,0)</f>
        <v>2968.9650000000001</v>
      </c>
      <c r="H27" s="3">
        <f ca="1">OFFSET('Utility Tables'!$F$3,$B27+H$1,0)</f>
        <v>4060</v>
      </c>
      <c r="I27" s="3">
        <f ca="1">OFFSET('Utility Tables'!$F$3,$B27+I$1,0)</f>
        <v>0</v>
      </c>
      <c r="J27" s="3">
        <f ca="1">OFFSET('Utility Tables'!$F$3,$B27+J$1,0)</f>
        <v>447398.25</v>
      </c>
      <c r="K27" s="3">
        <f ca="1">OFFSET('Utility Tables'!$F$3,$B27+K$1,0)</f>
        <v>102185</v>
      </c>
      <c r="L27" s="3">
        <f ca="1">OFFSET('Utility Tables'!$F$3,$B27+L$1,0)</f>
        <v>0</v>
      </c>
      <c r="M27" s="3">
        <f ca="1">OFFSET('Utility Tables'!$F$3,$B27+M$1,0)</f>
        <v>52702.520000000004</v>
      </c>
      <c r="N27" s="3">
        <f ca="1">OFFSET('Utility Tables'!$F$3,$B27+N$1,0)</f>
        <v>73676.51999999999</v>
      </c>
      <c r="O27" s="3">
        <f ca="1">OFFSET('Utility Tables'!$F$3,$B27+O$1,0)</f>
        <v>11550</v>
      </c>
      <c r="P27" s="3">
        <f ca="1">OFFSET('Utility Tables'!$F$3,$B27+P$1,0)</f>
        <v>0</v>
      </c>
      <c r="Q27" s="3">
        <f ca="1">OFFSET('Utility Tables'!$F$3,$B27+Q$1,0)</f>
        <v>0</v>
      </c>
      <c r="R27" s="3">
        <f ca="1">OFFSET('Utility Tables'!$F$3,$B27+R$1,0)</f>
        <v>0</v>
      </c>
      <c r="S27" s="3">
        <f ca="1">OFFSET('Utility Tables'!$F$3,$B27+S$1,0)</f>
        <v>0</v>
      </c>
      <c r="T27" s="3">
        <f ca="1">OFFSET('Utility Tables'!$F$3,$B27+T$1,0)</f>
        <v>40525.949999999997</v>
      </c>
      <c r="U27" s="3">
        <f ca="1">OFFSET('Utility Tables'!$F$3,$B27+U$1,0)</f>
        <v>33730.559999999998</v>
      </c>
      <c r="V27" s="3">
        <f ca="1">OFFSET('Utility Tables'!$F$3,$B27+V$1,0)</f>
        <v>0</v>
      </c>
      <c r="W27" s="3">
        <f ca="1">OFFSET('Utility Tables'!$F$3,$B27+W$1,0)</f>
        <v>0</v>
      </c>
      <c r="X27" s="3">
        <f ca="1">OFFSET('Utility Tables'!$F$3,$B27+X$1,0)</f>
        <v>1968432.3</v>
      </c>
      <c r="Y27" s="3">
        <f ca="1">OFFSET('Utility Tables'!$F$3,$B27+Y$1,0)</f>
        <v>0</v>
      </c>
      <c r="Z27" s="3">
        <f ca="1">OFFSET('Utility Tables'!$F$3,$B27+Z$1,0)</f>
        <v>0</v>
      </c>
      <c r="AA27" s="3">
        <f ca="1">OFFSET('Utility Tables'!$F$3,$B27+AA$1,0)</f>
        <v>0</v>
      </c>
      <c r="AB27" s="3">
        <f ca="1">OFFSET('Utility Tables'!$F$3,$B27+AB$1,0)</f>
        <v>0</v>
      </c>
      <c r="AC27" s="3">
        <f ca="1">OFFSET('Utility Tables'!$F$3,$B27+AC$1,0)</f>
        <v>0</v>
      </c>
      <c r="AD27" s="3">
        <f ca="1">OFFSET('Utility Tables'!$F$3,$B27+AD$1,0)</f>
        <v>0</v>
      </c>
      <c r="AE27" s="3">
        <f ca="1">OFFSET('Utility Tables'!$F$3,$B27+AE$1,0)</f>
        <v>0</v>
      </c>
      <c r="AF27" s="3">
        <f ca="1">OFFSET('Utility Tables'!$F$3,$B27+AF$1,0)</f>
        <v>0</v>
      </c>
      <c r="AG27" s="3">
        <f ca="1">OFFSET('Utility Tables'!$F$3,$B27+AG$1,0)</f>
        <v>0</v>
      </c>
    </row>
    <row r="28" spans="2:33" x14ac:dyDescent="0.2">
      <c r="B28">
        <f>B27+'Summary by Utility'!$Q$1</f>
        <v>1003</v>
      </c>
      <c r="C28" t="str">
        <f t="shared" ca="1" si="4"/>
        <v>Port of Oakland</v>
      </c>
      <c r="D28" s="3">
        <f ca="1">OFFSET('Utility Tables'!$F$3,$B28+D$1,0)</f>
        <v>0</v>
      </c>
      <c r="E28" s="3">
        <f ca="1">OFFSET('Utility Tables'!$F$3,$B28+E$1,0)</f>
        <v>0</v>
      </c>
      <c r="F28" s="3">
        <f ca="1">OFFSET('Utility Tables'!$F$3,$B28+F$1,0)</f>
        <v>0</v>
      </c>
      <c r="G28" s="3">
        <f ca="1">OFFSET('Utility Tables'!$F$3,$B28+G$1,0)</f>
        <v>0</v>
      </c>
      <c r="H28" s="3">
        <f ca="1">OFFSET('Utility Tables'!$F$3,$B28+H$1,0)</f>
        <v>0</v>
      </c>
      <c r="I28" s="3">
        <f ca="1">OFFSET('Utility Tables'!$F$3,$B28+I$1,0)</f>
        <v>0</v>
      </c>
      <c r="J28" s="3">
        <f ca="1">OFFSET('Utility Tables'!$F$3,$B28+J$1,0)</f>
        <v>0</v>
      </c>
      <c r="K28" s="3">
        <f ca="1">OFFSET('Utility Tables'!$F$3,$B28+K$1,0)</f>
        <v>0</v>
      </c>
      <c r="L28" s="3">
        <f ca="1">OFFSET('Utility Tables'!$F$3,$B28+L$1,0)</f>
        <v>0</v>
      </c>
      <c r="M28" s="3">
        <f ca="1">OFFSET('Utility Tables'!$F$3,$B28+M$1,0)</f>
        <v>0</v>
      </c>
      <c r="N28" s="3">
        <f ca="1">OFFSET('Utility Tables'!$F$3,$B28+N$1,0)</f>
        <v>0</v>
      </c>
      <c r="O28" s="3">
        <f ca="1">OFFSET('Utility Tables'!$F$3,$B28+O$1,0)</f>
        <v>0</v>
      </c>
      <c r="P28" s="3">
        <f ca="1">OFFSET('Utility Tables'!$F$3,$B28+P$1,0)</f>
        <v>0</v>
      </c>
      <c r="Q28" s="3">
        <f ca="1">OFFSET('Utility Tables'!$F$3,$B28+Q$1,0)</f>
        <v>0</v>
      </c>
      <c r="R28" s="3">
        <f ca="1">OFFSET('Utility Tables'!$F$3,$B28+R$1,0)</f>
        <v>0</v>
      </c>
      <c r="S28" s="3">
        <f ca="1">OFFSET('Utility Tables'!$F$3,$B28+S$1,0)</f>
        <v>0</v>
      </c>
      <c r="T28" s="3">
        <f ca="1">OFFSET('Utility Tables'!$F$3,$B28+T$1,0)</f>
        <v>0</v>
      </c>
      <c r="U28" s="3">
        <f ca="1">OFFSET('Utility Tables'!$F$3,$B28+U$1,0)</f>
        <v>2266152</v>
      </c>
      <c r="V28" s="3">
        <f ca="1">OFFSET('Utility Tables'!$F$3,$B28+V$1,0)</f>
        <v>0</v>
      </c>
      <c r="W28" s="3">
        <f ca="1">OFFSET('Utility Tables'!$F$3,$B28+W$1,0)</f>
        <v>0</v>
      </c>
      <c r="X28" s="3">
        <f ca="1">OFFSET('Utility Tables'!$F$3,$B28+X$1,0)</f>
        <v>0</v>
      </c>
      <c r="Y28" s="3">
        <f ca="1">OFFSET('Utility Tables'!$F$3,$B28+Y$1,0)</f>
        <v>0</v>
      </c>
      <c r="Z28" s="3">
        <f ca="1">OFFSET('Utility Tables'!$F$3,$B28+Z$1,0)</f>
        <v>0</v>
      </c>
      <c r="AA28" s="3">
        <f ca="1">OFFSET('Utility Tables'!$F$3,$B28+AA$1,0)</f>
        <v>0</v>
      </c>
      <c r="AB28" s="3">
        <f ca="1">OFFSET('Utility Tables'!$F$3,$B28+AB$1,0)</f>
        <v>0</v>
      </c>
      <c r="AC28" s="3">
        <f ca="1">OFFSET('Utility Tables'!$F$3,$B28+AC$1,0)</f>
        <v>0</v>
      </c>
      <c r="AD28" s="3">
        <f ca="1">OFFSET('Utility Tables'!$F$3,$B28+AD$1,0)</f>
        <v>0</v>
      </c>
      <c r="AE28" s="3">
        <f ca="1">OFFSET('Utility Tables'!$F$3,$B28+AE$1,0)</f>
        <v>0</v>
      </c>
      <c r="AF28" s="3">
        <f ca="1">OFFSET('Utility Tables'!$F$3,$B28+AF$1,0)</f>
        <v>0</v>
      </c>
      <c r="AG28" s="3">
        <f ca="1">OFFSET('Utility Tables'!$F$3,$B28+AG$1,0)</f>
        <v>0</v>
      </c>
    </row>
    <row r="29" spans="2:33" x14ac:dyDescent="0.2">
      <c r="B29">
        <f>B28+'Summary by Utility'!$Q$1</f>
        <v>1043</v>
      </c>
      <c r="C29" t="str">
        <f t="shared" ca="1" si="4"/>
        <v>Rancho Cucamonga</v>
      </c>
      <c r="D29" s="3">
        <f ca="1">OFFSET('Utility Tables'!$F$3,$B29+D$1,0)</f>
        <v>0</v>
      </c>
      <c r="E29" s="3">
        <f ca="1">OFFSET('Utility Tables'!$F$3,$B29+E$1,0)</f>
        <v>0</v>
      </c>
      <c r="F29" s="3">
        <f ca="1">OFFSET('Utility Tables'!$F$3,$B29+F$1,0)</f>
        <v>0</v>
      </c>
      <c r="G29" s="3">
        <f ca="1">OFFSET('Utility Tables'!$F$3,$B29+G$1,0)</f>
        <v>0</v>
      </c>
      <c r="H29" s="3">
        <f ca="1">OFFSET('Utility Tables'!$F$3,$B29+H$1,0)</f>
        <v>0</v>
      </c>
      <c r="I29" s="3">
        <f ca="1">OFFSET('Utility Tables'!$F$3,$B29+I$1,0)</f>
        <v>0</v>
      </c>
      <c r="J29" s="3">
        <f ca="1">OFFSET('Utility Tables'!$F$3,$B29+J$1,0)</f>
        <v>0</v>
      </c>
      <c r="K29" s="3">
        <f ca="1">OFFSET('Utility Tables'!$F$3,$B29+K$1,0)</f>
        <v>0</v>
      </c>
      <c r="L29" s="3">
        <f ca="1">OFFSET('Utility Tables'!$F$3,$B29+L$1,0)</f>
        <v>0</v>
      </c>
      <c r="M29" s="3">
        <f ca="1">OFFSET('Utility Tables'!$F$3,$B29+M$1,0)</f>
        <v>0</v>
      </c>
      <c r="N29" s="3">
        <f ca="1">OFFSET('Utility Tables'!$F$3,$B29+N$1,0)</f>
        <v>0</v>
      </c>
      <c r="O29" s="3">
        <f ca="1">OFFSET('Utility Tables'!$F$3,$B29+O$1,0)</f>
        <v>0</v>
      </c>
      <c r="P29" s="3">
        <f ca="1">OFFSET('Utility Tables'!$F$3,$B29+P$1,0)</f>
        <v>0</v>
      </c>
      <c r="Q29" s="3">
        <f ca="1">OFFSET('Utility Tables'!$F$3,$B29+Q$1,0)</f>
        <v>0</v>
      </c>
      <c r="R29" s="3">
        <f ca="1">OFFSET('Utility Tables'!$F$3,$B29+R$1,0)</f>
        <v>0</v>
      </c>
      <c r="S29" s="3">
        <f ca="1">OFFSET('Utility Tables'!$F$3,$B29+S$1,0)</f>
        <v>0</v>
      </c>
      <c r="T29" s="3">
        <f ca="1">OFFSET('Utility Tables'!$F$3,$B29+T$1,0)</f>
        <v>0</v>
      </c>
      <c r="U29" s="3">
        <f ca="1">OFFSET('Utility Tables'!$F$3,$B29+U$1,0)</f>
        <v>783763.2</v>
      </c>
      <c r="V29" s="3">
        <f ca="1">OFFSET('Utility Tables'!$F$3,$B29+V$1,0)</f>
        <v>0</v>
      </c>
      <c r="W29" s="3">
        <f ca="1">OFFSET('Utility Tables'!$F$3,$B29+W$1,0)</f>
        <v>0</v>
      </c>
      <c r="X29" s="3">
        <f ca="1">OFFSET('Utility Tables'!$F$3,$B29+X$1,0)</f>
        <v>0</v>
      </c>
      <c r="Y29" s="3">
        <f ca="1">OFFSET('Utility Tables'!$F$3,$B29+Y$1,0)</f>
        <v>77184</v>
      </c>
      <c r="Z29" s="3">
        <f ca="1">OFFSET('Utility Tables'!$F$3,$B29+Z$1,0)</f>
        <v>0</v>
      </c>
      <c r="AA29" s="3">
        <f ca="1">OFFSET('Utility Tables'!$F$3,$B29+AA$1,0)</f>
        <v>0</v>
      </c>
      <c r="AB29" s="3">
        <f ca="1">OFFSET('Utility Tables'!$F$3,$B29+AB$1,0)</f>
        <v>0</v>
      </c>
      <c r="AC29" s="3">
        <f ca="1">OFFSET('Utility Tables'!$F$3,$B29+AC$1,0)</f>
        <v>0</v>
      </c>
      <c r="AD29" s="3">
        <f ca="1">OFFSET('Utility Tables'!$F$3,$B29+AD$1,0)</f>
        <v>0</v>
      </c>
      <c r="AE29" s="3">
        <f ca="1">OFFSET('Utility Tables'!$F$3,$B29+AE$1,0)</f>
        <v>0</v>
      </c>
      <c r="AF29" s="3">
        <f ca="1">OFFSET('Utility Tables'!$F$3,$B29+AF$1,0)</f>
        <v>0</v>
      </c>
      <c r="AG29" s="3">
        <f ca="1">OFFSET('Utility Tables'!$F$3,$B29+AG$1,0)</f>
        <v>0</v>
      </c>
    </row>
    <row r="30" spans="2:33" x14ac:dyDescent="0.2">
      <c r="B30">
        <f>B29+'Summary by Utility'!$Q$1</f>
        <v>1083</v>
      </c>
      <c r="C30" t="str">
        <f t="shared" ca="1" si="4"/>
        <v>Redding</v>
      </c>
      <c r="D30" s="3">
        <f ca="1">OFFSET('Utility Tables'!$F$3,$B30+D$1,0)</f>
        <v>1440224</v>
      </c>
      <c r="E30" s="3">
        <f ca="1">OFFSET('Utility Tables'!$F$3,$B30+E$1,0)</f>
        <v>0</v>
      </c>
      <c r="F30" s="3">
        <f ca="1">OFFSET('Utility Tables'!$F$3,$B30+F$1,0)</f>
        <v>528240</v>
      </c>
      <c r="G30" s="3">
        <f ca="1">OFFSET('Utility Tables'!$F$3,$B30+G$1,0)</f>
        <v>3512179.2585486919</v>
      </c>
      <c r="H30" s="3">
        <f ca="1">OFFSET('Utility Tables'!$F$3,$B30+H$1,0)</f>
        <v>0</v>
      </c>
      <c r="I30" s="3">
        <f ca="1">OFFSET('Utility Tables'!$F$3,$B30+I$1,0)</f>
        <v>0</v>
      </c>
      <c r="J30" s="3">
        <f ca="1">OFFSET('Utility Tables'!$F$3,$B30+J$1,0)</f>
        <v>0</v>
      </c>
      <c r="K30" s="3">
        <f ca="1">OFFSET('Utility Tables'!$F$3,$B30+K$1,0)</f>
        <v>0</v>
      </c>
      <c r="L30" s="3">
        <f ca="1">OFFSET('Utility Tables'!$F$3,$B30+L$1,0)</f>
        <v>1186240</v>
      </c>
      <c r="M30" s="3">
        <f ca="1">OFFSET('Utility Tables'!$F$3,$B30+M$1,0)</f>
        <v>0</v>
      </c>
      <c r="N30" s="3">
        <f ca="1">OFFSET('Utility Tables'!$F$3,$B30+N$1,0)</f>
        <v>7128711.3199999994</v>
      </c>
      <c r="O30" s="3">
        <f ca="1">OFFSET('Utility Tables'!$F$3,$B30+O$1,0)</f>
        <v>271600</v>
      </c>
      <c r="P30" s="3">
        <f ca="1">OFFSET('Utility Tables'!$F$3,$B30+P$1,0)</f>
        <v>0</v>
      </c>
      <c r="Q30" s="3">
        <f ca="1">OFFSET('Utility Tables'!$F$3,$B30+Q$1,0)</f>
        <v>0</v>
      </c>
      <c r="R30" s="3">
        <f ca="1">OFFSET('Utility Tables'!$F$3,$B30+R$1,0)</f>
        <v>0</v>
      </c>
      <c r="S30" s="3">
        <f ca="1">OFFSET('Utility Tables'!$F$3,$B30+S$1,0)</f>
        <v>225093.5</v>
      </c>
      <c r="T30" s="3">
        <f ca="1">OFFSET('Utility Tables'!$F$3,$B30+T$1,0)</f>
        <v>0</v>
      </c>
      <c r="U30" s="3">
        <f ca="1">OFFSET('Utility Tables'!$F$3,$B30+U$1,0)</f>
        <v>43589538.810630523</v>
      </c>
      <c r="V30" s="3">
        <f ca="1">OFFSET('Utility Tables'!$F$3,$B30+V$1,0)</f>
        <v>0</v>
      </c>
      <c r="W30" s="3">
        <f ca="1">OFFSET('Utility Tables'!$F$3,$B30+W$1,0)</f>
        <v>0</v>
      </c>
      <c r="X30" s="3">
        <f ca="1">OFFSET('Utility Tables'!$F$3,$B30+X$1,0)</f>
        <v>0</v>
      </c>
      <c r="Y30" s="3">
        <f ca="1">OFFSET('Utility Tables'!$F$3,$B30+Y$1,0)</f>
        <v>0</v>
      </c>
      <c r="Z30" s="3">
        <f ca="1">OFFSET('Utility Tables'!$F$3,$B30+Z$1,0)</f>
        <v>27926</v>
      </c>
      <c r="AA30" s="3">
        <f ca="1">OFFSET('Utility Tables'!$F$3,$B30+AA$1,0)</f>
        <v>0</v>
      </c>
      <c r="AB30" s="3">
        <f ca="1">OFFSET('Utility Tables'!$F$3,$B30+AB$1,0)</f>
        <v>0</v>
      </c>
      <c r="AC30" s="3">
        <f ca="1">OFFSET('Utility Tables'!$F$3,$B30+AC$1,0)</f>
        <v>0</v>
      </c>
      <c r="AD30" s="3">
        <f ca="1">OFFSET('Utility Tables'!$F$3,$B30+AD$1,0)</f>
        <v>0</v>
      </c>
      <c r="AE30" s="3">
        <f ca="1">OFFSET('Utility Tables'!$F$3,$B30+AE$1,0)</f>
        <v>0</v>
      </c>
      <c r="AF30" s="3">
        <f ca="1">OFFSET('Utility Tables'!$F$3,$B30+AF$1,0)</f>
        <v>0</v>
      </c>
      <c r="AG30" s="3">
        <f ca="1">OFFSET('Utility Tables'!$F$3,$B30+AG$1,0)</f>
        <v>0</v>
      </c>
    </row>
    <row r="31" spans="2:33" x14ac:dyDescent="0.2">
      <c r="B31">
        <f>B30+'Summary by Utility'!$Q$1</f>
        <v>1123</v>
      </c>
      <c r="C31" t="str">
        <f t="shared" ca="1" si="4"/>
        <v>Riverside</v>
      </c>
      <c r="D31" s="3">
        <f ca="1">OFFSET('Utility Tables'!$F$3,$B31+D$1,0)</f>
        <v>496248</v>
      </c>
      <c r="E31" s="3">
        <f ca="1">OFFSET('Utility Tables'!$F$3,$B31+E$1,0)</f>
        <v>0</v>
      </c>
      <c r="F31" s="3">
        <f ca="1">OFFSET('Utility Tables'!$F$3,$B31+F$1,0)</f>
        <v>5335895.7401299998</v>
      </c>
      <c r="G31" s="3">
        <f ca="1">OFFSET('Utility Tables'!$F$3,$B31+G$1,0)</f>
        <v>95656248.721599996</v>
      </c>
      <c r="H31" s="3">
        <f ca="1">OFFSET('Utility Tables'!$F$3,$B31+H$1,0)</f>
        <v>193839.8</v>
      </c>
      <c r="I31" s="3">
        <f ca="1">OFFSET('Utility Tables'!$F$3,$B31+I$1,0)</f>
        <v>75756</v>
      </c>
      <c r="J31" s="3">
        <f ca="1">OFFSET('Utility Tables'!$F$3,$B31+J$1,0)</f>
        <v>0</v>
      </c>
      <c r="K31" s="3">
        <f ca="1">OFFSET('Utility Tables'!$F$3,$B31+K$1,0)</f>
        <v>39245139</v>
      </c>
      <c r="L31" s="3">
        <f ca="1">OFFSET('Utility Tables'!$F$3,$B31+L$1,0)</f>
        <v>1849770</v>
      </c>
      <c r="M31" s="3">
        <f ca="1">OFFSET('Utility Tables'!$F$3,$B31+M$1,0)</f>
        <v>6817373</v>
      </c>
      <c r="N31" s="3">
        <f ca="1">OFFSET('Utility Tables'!$F$3,$B31+N$1,0)</f>
        <v>3528415.2309999997</v>
      </c>
      <c r="O31" s="3">
        <f ca="1">OFFSET('Utility Tables'!$F$3,$B31+O$1,0)</f>
        <v>4628</v>
      </c>
      <c r="P31" s="3">
        <f ca="1">OFFSET('Utility Tables'!$F$3,$B31+P$1,0)</f>
        <v>0</v>
      </c>
      <c r="Q31" s="3">
        <f ca="1">OFFSET('Utility Tables'!$F$3,$B31+Q$1,0)</f>
        <v>35506312.834460005</v>
      </c>
      <c r="R31" s="3">
        <f ca="1">OFFSET('Utility Tables'!$F$3,$B31+R$1,0)</f>
        <v>0</v>
      </c>
      <c r="S31" s="3">
        <f ca="1">OFFSET('Utility Tables'!$F$3,$B31+S$1,0)</f>
        <v>18933087.627</v>
      </c>
      <c r="T31" s="3">
        <f ca="1">OFFSET('Utility Tables'!$F$3,$B31+T$1,0)</f>
        <v>0</v>
      </c>
      <c r="U31" s="3">
        <f ca="1">OFFSET('Utility Tables'!$F$3,$B31+U$1,0)</f>
        <v>77748085.299999997</v>
      </c>
      <c r="V31" s="3">
        <f ca="1">OFFSET('Utility Tables'!$F$3,$B31+V$1,0)</f>
        <v>0</v>
      </c>
      <c r="W31" s="3">
        <f ca="1">OFFSET('Utility Tables'!$F$3,$B31+W$1,0)</f>
        <v>0</v>
      </c>
      <c r="X31" s="3">
        <f ca="1">OFFSET('Utility Tables'!$F$3,$B31+X$1,0)</f>
        <v>0</v>
      </c>
      <c r="Y31" s="3">
        <f ca="1">OFFSET('Utility Tables'!$F$3,$B31+Y$1,0)</f>
        <v>5082</v>
      </c>
      <c r="Z31" s="3">
        <f ca="1">OFFSET('Utility Tables'!$F$3,$B31+Z$1,0)</f>
        <v>22318585.210000001</v>
      </c>
      <c r="AA31" s="3">
        <f ca="1">OFFSET('Utility Tables'!$F$3,$B31+AA$1,0)</f>
        <v>0</v>
      </c>
      <c r="AB31" s="3">
        <f ca="1">OFFSET('Utility Tables'!$F$3,$B31+AB$1,0)</f>
        <v>0</v>
      </c>
      <c r="AC31" s="3">
        <f ca="1">OFFSET('Utility Tables'!$F$3,$B31+AC$1,0)</f>
        <v>0</v>
      </c>
      <c r="AD31" s="3">
        <f ca="1">OFFSET('Utility Tables'!$F$3,$B31+AD$1,0)</f>
        <v>0</v>
      </c>
      <c r="AE31" s="3">
        <f ca="1">OFFSET('Utility Tables'!$F$3,$B31+AE$1,0)</f>
        <v>136552</v>
      </c>
      <c r="AF31" s="3">
        <f ca="1">OFFSET('Utility Tables'!$F$3,$B31+AF$1,0)</f>
        <v>0</v>
      </c>
      <c r="AG31" s="3">
        <f ca="1">OFFSET('Utility Tables'!$F$3,$B31+AG$1,0)</f>
        <v>0</v>
      </c>
    </row>
    <row r="32" spans="2:33" x14ac:dyDescent="0.2">
      <c r="B32">
        <f>B31+'Summary by Utility'!$Q$1</f>
        <v>1163</v>
      </c>
      <c r="C32" t="str">
        <f t="shared" ca="1" si="4"/>
        <v>Roseville</v>
      </c>
      <c r="D32" s="3">
        <f ca="1">OFFSET('Utility Tables'!$F$3,$B32+D$1,0)</f>
        <v>0</v>
      </c>
      <c r="E32" s="3">
        <f ca="1">OFFSET('Utility Tables'!$F$3,$B32+E$1,0)</f>
        <v>5398931.9106468</v>
      </c>
      <c r="F32" s="3">
        <f ca="1">OFFSET('Utility Tables'!$F$3,$B32+F$1,0)</f>
        <v>0</v>
      </c>
      <c r="G32" s="3">
        <f ca="1">OFFSET('Utility Tables'!$F$3,$B32+G$1,0)</f>
        <v>5790705</v>
      </c>
      <c r="H32" s="3">
        <f ca="1">OFFSET('Utility Tables'!$F$3,$B32+H$1,0)</f>
        <v>0</v>
      </c>
      <c r="I32" s="3">
        <f ca="1">OFFSET('Utility Tables'!$F$3,$B32+I$1,0)</f>
        <v>0</v>
      </c>
      <c r="J32" s="3">
        <f ca="1">OFFSET('Utility Tables'!$F$3,$B32+J$1,0)</f>
        <v>0</v>
      </c>
      <c r="K32" s="3">
        <f ca="1">OFFSET('Utility Tables'!$F$3,$B32+K$1,0)</f>
        <v>17435407</v>
      </c>
      <c r="L32" s="3">
        <f ca="1">OFFSET('Utility Tables'!$F$3,$B32+L$1,0)</f>
        <v>2069180</v>
      </c>
      <c r="M32" s="3">
        <f ca="1">OFFSET('Utility Tables'!$F$3,$B32+M$1,0)</f>
        <v>0</v>
      </c>
      <c r="N32" s="3">
        <f ca="1">OFFSET('Utility Tables'!$F$3,$B32+N$1,0)</f>
        <v>10487213.800000001</v>
      </c>
      <c r="O32" s="3">
        <f ca="1">OFFSET('Utility Tables'!$F$3,$B32+O$1,0)</f>
        <v>0</v>
      </c>
      <c r="P32" s="3">
        <f ca="1">OFFSET('Utility Tables'!$F$3,$B32+P$1,0)</f>
        <v>0</v>
      </c>
      <c r="Q32" s="3">
        <f ca="1">OFFSET('Utility Tables'!$F$3,$B32+Q$1,0)</f>
        <v>0</v>
      </c>
      <c r="R32" s="3">
        <f ca="1">OFFSET('Utility Tables'!$F$3,$B32+R$1,0)</f>
        <v>0</v>
      </c>
      <c r="S32" s="3">
        <f ca="1">OFFSET('Utility Tables'!$F$3,$B32+S$1,0)</f>
        <v>1063174.870454438</v>
      </c>
      <c r="T32" s="3">
        <f ca="1">OFFSET('Utility Tables'!$F$3,$B32+T$1,0)</f>
        <v>0</v>
      </c>
      <c r="U32" s="3">
        <f ca="1">OFFSET('Utility Tables'!$F$3,$B32+U$1,0)</f>
        <v>63819863</v>
      </c>
      <c r="V32" s="3">
        <f ca="1">OFFSET('Utility Tables'!$F$3,$B32+V$1,0)</f>
        <v>5</v>
      </c>
      <c r="W32" s="3">
        <f ca="1">OFFSET('Utility Tables'!$F$3,$B32+W$1,0)</f>
        <v>0</v>
      </c>
      <c r="X32" s="3">
        <f ca="1">OFFSET('Utility Tables'!$F$3,$B32+X$1,0)</f>
        <v>0</v>
      </c>
      <c r="Y32" s="3">
        <f ca="1">OFFSET('Utility Tables'!$F$3,$B32+Y$1,0)</f>
        <v>164232</v>
      </c>
      <c r="Z32" s="3">
        <f ca="1">OFFSET('Utility Tables'!$F$3,$B32+Z$1,0)</f>
        <v>0</v>
      </c>
      <c r="AA32" s="3">
        <f ca="1">OFFSET('Utility Tables'!$F$3,$B32+AA$1,0)</f>
        <v>0</v>
      </c>
      <c r="AB32" s="3">
        <f ca="1">OFFSET('Utility Tables'!$F$3,$B32+AB$1,0)</f>
        <v>0</v>
      </c>
      <c r="AC32" s="3">
        <f ca="1">OFFSET('Utility Tables'!$F$3,$B32+AC$1,0)</f>
        <v>0</v>
      </c>
      <c r="AD32" s="3">
        <f ca="1">OFFSET('Utility Tables'!$F$3,$B32+AD$1,0)</f>
        <v>0</v>
      </c>
      <c r="AE32" s="3">
        <f ca="1">OFFSET('Utility Tables'!$F$3,$B32+AE$1,0)</f>
        <v>6166680</v>
      </c>
      <c r="AF32" s="3">
        <f ca="1">OFFSET('Utility Tables'!$F$3,$B32+AF$1,0)</f>
        <v>0</v>
      </c>
      <c r="AG32" s="3">
        <f ca="1">OFFSET('Utility Tables'!$F$3,$B32+AG$1,0)</f>
        <v>0</v>
      </c>
    </row>
    <row r="33" spans="1:35" x14ac:dyDescent="0.2">
      <c r="B33">
        <f>B32+'Summary by Utility'!$Q$1</f>
        <v>1203</v>
      </c>
      <c r="C33" t="str">
        <f t="shared" ca="1" si="4"/>
        <v>Sacramento</v>
      </c>
      <c r="D33" s="3">
        <f ca="1">OFFSET('Utility Tables'!$F$3,$B33+D$1,0)</f>
        <v>4708191</v>
      </c>
      <c r="E33" s="3">
        <f ca="1">OFFSET('Utility Tables'!$F$3,$B33+E$1,0)</f>
        <v>45000000</v>
      </c>
      <c r="F33" s="3">
        <f ca="1">OFFSET('Utility Tables'!$F$3,$B33+F$1,0)</f>
        <v>0</v>
      </c>
      <c r="G33" s="3">
        <f ca="1">OFFSET('Utility Tables'!$F$3,$B33+G$1,0)</f>
        <v>72047757</v>
      </c>
      <c r="H33" s="3">
        <f ca="1">OFFSET('Utility Tables'!$F$3,$B33+H$1,0)</f>
        <v>0</v>
      </c>
      <c r="I33" s="3">
        <f ca="1">OFFSET('Utility Tables'!$F$3,$B33+I$1,0)</f>
        <v>0</v>
      </c>
      <c r="J33" s="3">
        <f ca="1">OFFSET('Utility Tables'!$F$3,$B33+J$1,0)</f>
        <v>0</v>
      </c>
      <c r="K33" s="3">
        <f ca="1">OFFSET('Utility Tables'!$F$3,$B33+K$1,0)</f>
        <v>603153633.27999997</v>
      </c>
      <c r="L33" s="3">
        <f ca="1">OFFSET('Utility Tables'!$F$3,$B33+L$1,0)</f>
        <v>43271190</v>
      </c>
      <c r="M33" s="3">
        <f ca="1">OFFSET('Utility Tables'!$F$3,$B33+M$1,0)</f>
        <v>43339863.5</v>
      </c>
      <c r="N33" s="3">
        <f ca="1">OFFSET('Utility Tables'!$F$3,$B33+N$1,0)</f>
        <v>17427070</v>
      </c>
      <c r="O33" s="3">
        <f ca="1">OFFSET('Utility Tables'!$F$3,$B33+O$1,0)</f>
        <v>3186060</v>
      </c>
      <c r="P33" s="3">
        <f ca="1">OFFSET('Utility Tables'!$F$3,$B33+P$1,0)</f>
        <v>0</v>
      </c>
      <c r="Q33" s="3">
        <f ca="1">OFFSET('Utility Tables'!$F$3,$B33+Q$1,0)</f>
        <v>471782646</v>
      </c>
      <c r="R33" s="3">
        <f ca="1">OFFSET('Utility Tables'!$F$3,$B33+R$1,0)</f>
        <v>0</v>
      </c>
      <c r="S33" s="3">
        <f ca="1">OFFSET('Utility Tables'!$F$3,$B33+S$1,0)</f>
        <v>1622368.932386688</v>
      </c>
      <c r="T33" s="3">
        <f ca="1">OFFSET('Utility Tables'!$F$3,$B33+T$1,0)</f>
        <v>0</v>
      </c>
      <c r="U33" s="3">
        <f ca="1">OFFSET('Utility Tables'!$F$3,$B33+U$1,0)</f>
        <v>203105830</v>
      </c>
      <c r="V33" s="3">
        <f ca="1">OFFSET('Utility Tables'!$F$3,$B33+V$1,0)</f>
        <v>0</v>
      </c>
      <c r="W33" s="3">
        <f ca="1">OFFSET('Utility Tables'!$F$3,$B33+W$1,0)</f>
        <v>0</v>
      </c>
      <c r="X33" s="3">
        <f ca="1">OFFSET('Utility Tables'!$F$3,$B33+X$1,0)</f>
        <v>0</v>
      </c>
      <c r="Y33" s="3">
        <f ca="1">OFFSET('Utility Tables'!$F$3,$B33+Y$1,0)</f>
        <v>39935098.080085129</v>
      </c>
      <c r="Z33" s="3">
        <f ca="1">OFFSET('Utility Tables'!$F$3,$B33+Z$1,0)</f>
        <v>0</v>
      </c>
      <c r="AA33" s="3">
        <f ca="1">OFFSET('Utility Tables'!$F$3,$B33+AA$1,0)</f>
        <v>0</v>
      </c>
      <c r="AB33" s="3">
        <f ca="1">OFFSET('Utility Tables'!$F$3,$B33+AB$1,0)</f>
        <v>0</v>
      </c>
      <c r="AC33" s="3">
        <f ca="1">OFFSET('Utility Tables'!$F$3,$B33+AC$1,0)</f>
        <v>0</v>
      </c>
      <c r="AD33" s="3">
        <f ca="1">OFFSET('Utility Tables'!$F$3,$B33+AD$1,0)</f>
        <v>73838066.400000006</v>
      </c>
      <c r="AE33" s="3">
        <f ca="1">OFFSET('Utility Tables'!$F$3,$B33+AE$1,0)</f>
        <v>41400000</v>
      </c>
      <c r="AF33" s="3">
        <f ca="1">OFFSET('Utility Tables'!$F$3,$B33+AF$1,0)</f>
        <v>0</v>
      </c>
      <c r="AG33" s="3">
        <f ca="1">OFFSET('Utility Tables'!$F$3,$B33+AG$1,0)</f>
        <v>840000000</v>
      </c>
    </row>
    <row r="34" spans="1:35" x14ac:dyDescent="0.2">
      <c r="B34">
        <f>B33+'Summary by Utility'!$Q$1</f>
        <v>1243</v>
      </c>
      <c r="C34" t="str">
        <f t="shared" ca="1" si="4"/>
        <v>San Francisco</v>
      </c>
      <c r="D34" s="3">
        <f ca="1">OFFSET('Utility Tables'!$F$3,$B34+D$1,0)</f>
        <v>0</v>
      </c>
      <c r="E34" s="3">
        <f ca="1">OFFSET('Utility Tables'!$F$3,$B34+E$1,0)</f>
        <v>0</v>
      </c>
      <c r="F34" s="3">
        <f ca="1">OFFSET('Utility Tables'!$F$3,$B34+F$1,0)</f>
        <v>0</v>
      </c>
      <c r="G34" s="3">
        <f ca="1">OFFSET('Utility Tables'!$F$3,$B34+G$1,0)</f>
        <v>0</v>
      </c>
      <c r="H34" s="3">
        <f ca="1">OFFSET('Utility Tables'!$F$3,$B34+H$1,0)</f>
        <v>0</v>
      </c>
      <c r="I34" s="3">
        <f ca="1">OFFSET('Utility Tables'!$F$3,$B34+I$1,0)</f>
        <v>0</v>
      </c>
      <c r="J34" s="3">
        <f ca="1">OFFSET('Utility Tables'!$F$3,$B34+J$1,0)</f>
        <v>0</v>
      </c>
      <c r="K34" s="3">
        <f ca="1">OFFSET('Utility Tables'!$F$3,$B34+K$1,0)</f>
        <v>0</v>
      </c>
      <c r="L34" s="3">
        <f ca="1">OFFSET('Utility Tables'!$F$3,$B34+L$1,0)</f>
        <v>0</v>
      </c>
      <c r="M34" s="3">
        <f ca="1">OFFSET('Utility Tables'!$F$3,$B34+M$1,0)</f>
        <v>0</v>
      </c>
      <c r="N34" s="3">
        <f ca="1">OFFSET('Utility Tables'!$F$3,$B34+N$1,0)</f>
        <v>0</v>
      </c>
      <c r="O34" s="3">
        <f ca="1">OFFSET('Utility Tables'!$F$3,$B34+O$1,0)</f>
        <v>0</v>
      </c>
      <c r="P34" s="3">
        <f ca="1">OFFSET('Utility Tables'!$F$3,$B34+P$1,0)</f>
        <v>0</v>
      </c>
      <c r="Q34" s="3">
        <f ca="1">OFFSET('Utility Tables'!$F$3,$B34+Q$1,0)</f>
        <v>10986020</v>
      </c>
      <c r="R34" s="3">
        <f ca="1">OFFSET('Utility Tables'!$F$3,$B34+R$1,0)</f>
        <v>0</v>
      </c>
      <c r="S34" s="3">
        <f ca="1">OFFSET('Utility Tables'!$F$3,$B34+S$1,0)</f>
        <v>17504175</v>
      </c>
      <c r="T34" s="3">
        <f ca="1">OFFSET('Utility Tables'!$F$3,$B34+T$1,0)</f>
        <v>0</v>
      </c>
      <c r="U34" s="3">
        <f ca="1">OFFSET('Utility Tables'!$F$3,$B34+U$1,0)</f>
        <v>21717070.259999998</v>
      </c>
      <c r="V34" s="3">
        <f ca="1">OFFSET('Utility Tables'!$F$3,$B34+V$1,0)</f>
        <v>0</v>
      </c>
      <c r="W34" s="3">
        <f ca="1">OFFSET('Utility Tables'!$F$3,$B34+W$1,0)</f>
        <v>0</v>
      </c>
      <c r="X34" s="3">
        <f ca="1">OFFSET('Utility Tables'!$F$3,$B34+X$1,0)</f>
        <v>0</v>
      </c>
      <c r="Y34" s="3">
        <f ca="1">OFFSET('Utility Tables'!$F$3,$B34+Y$1,0)</f>
        <v>0</v>
      </c>
      <c r="Z34" s="3">
        <f ca="1">OFFSET('Utility Tables'!$F$3,$B34+Z$1,0)</f>
        <v>0</v>
      </c>
      <c r="AA34" s="3">
        <f ca="1">OFFSET('Utility Tables'!$F$3,$B34+AA$1,0)</f>
        <v>0</v>
      </c>
      <c r="AB34" s="3">
        <f ca="1">OFFSET('Utility Tables'!$F$3,$B34+AB$1,0)</f>
        <v>0</v>
      </c>
      <c r="AC34" s="3">
        <f ca="1">OFFSET('Utility Tables'!$F$3,$B34+AC$1,0)</f>
        <v>0</v>
      </c>
      <c r="AD34" s="3">
        <f ca="1">OFFSET('Utility Tables'!$F$3,$B34+AD$1,0)</f>
        <v>0</v>
      </c>
      <c r="AE34" s="3">
        <f ca="1">OFFSET('Utility Tables'!$F$3,$B34+AE$1,0)</f>
        <v>0</v>
      </c>
      <c r="AF34" s="3">
        <f ca="1">OFFSET('Utility Tables'!$F$3,$B34+AF$1,0)</f>
        <v>0</v>
      </c>
      <c r="AG34" s="3">
        <f ca="1">OFFSET('Utility Tables'!$F$3,$B34+AG$1,0)</f>
        <v>0</v>
      </c>
    </row>
    <row r="35" spans="1:35" x14ac:dyDescent="0.2">
      <c r="B35">
        <f>B34+'Summary by Utility'!$Q$1</f>
        <v>1283</v>
      </c>
      <c r="C35" t="str">
        <f t="shared" ca="1" si="4"/>
        <v>Shasta Lake</v>
      </c>
      <c r="D35" s="3">
        <f ca="1">OFFSET('Utility Tables'!$F$3,$B35+D$1,0)</f>
        <v>31988</v>
      </c>
      <c r="E35" s="3">
        <f ca="1">OFFSET('Utility Tables'!$F$3,$B35+E$1,0)</f>
        <v>0</v>
      </c>
      <c r="F35" s="3">
        <f ca="1">OFFSET('Utility Tables'!$F$3,$B35+F$1,0)</f>
        <v>0</v>
      </c>
      <c r="G35" s="3">
        <f ca="1">OFFSET('Utility Tables'!$F$3,$B35+G$1,0)</f>
        <v>51311.175000000003</v>
      </c>
      <c r="H35" s="3">
        <f ca="1">OFFSET('Utility Tables'!$F$3,$B35+H$1,0)</f>
        <v>4060</v>
      </c>
      <c r="I35" s="3">
        <f ca="1">OFFSET('Utility Tables'!$F$3,$B35+I$1,0)</f>
        <v>0</v>
      </c>
      <c r="J35" s="3">
        <f ca="1">OFFSET('Utility Tables'!$F$3,$B35+J$1,0)</f>
        <v>0</v>
      </c>
      <c r="K35" s="3">
        <f ca="1">OFFSET('Utility Tables'!$F$3,$B35+K$1,0)</f>
        <v>21240</v>
      </c>
      <c r="L35" s="3">
        <f ca="1">OFFSET('Utility Tables'!$F$3,$B35+L$1,0)</f>
        <v>26960</v>
      </c>
      <c r="M35" s="3">
        <f ca="1">OFFSET('Utility Tables'!$F$3,$B35+M$1,0)</f>
        <v>14527.52</v>
      </c>
      <c r="N35" s="3">
        <f ca="1">OFFSET('Utility Tables'!$F$3,$B35+N$1,0)</f>
        <v>701988.90600000008</v>
      </c>
      <c r="O35" s="3">
        <f ca="1">OFFSET('Utility Tables'!$F$3,$B35+O$1,0)</f>
        <v>1650</v>
      </c>
      <c r="P35" s="3">
        <f ca="1">OFFSET('Utility Tables'!$F$3,$B35+P$1,0)</f>
        <v>0</v>
      </c>
      <c r="Q35" s="3">
        <f ca="1">OFFSET('Utility Tables'!$F$3,$B35+Q$1,0)</f>
        <v>0</v>
      </c>
      <c r="R35" s="3">
        <f ca="1">OFFSET('Utility Tables'!$F$3,$B35+R$1,0)</f>
        <v>0</v>
      </c>
      <c r="S35" s="3">
        <f ca="1">OFFSET('Utility Tables'!$F$3,$B35+S$1,0)</f>
        <v>0</v>
      </c>
      <c r="T35" s="3">
        <f ca="1">OFFSET('Utility Tables'!$F$3,$B35+T$1,0)</f>
        <v>0</v>
      </c>
      <c r="U35" s="3">
        <f ca="1">OFFSET('Utility Tables'!$F$3,$B35+U$1,0)</f>
        <v>2315825.4</v>
      </c>
      <c r="V35" s="3">
        <f ca="1">OFFSET('Utility Tables'!$F$3,$B35+V$1,0)</f>
        <v>0</v>
      </c>
      <c r="W35" s="3">
        <f ca="1">OFFSET('Utility Tables'!$F$3,$B35+W$1,0)</f>
        <v>0</v>
      </c>
      <c r="X35" s="3">
        <f ca="1">OFFSET('Utility Tables'!$F$3,$B35+X$1,0)</f>
        <v>0</v>
      </c>
      <c r="Y35" s="3">
        <f ca="1">OFFSET('Utility Tables'!$F$3,$B35+Y$1,0)</f>
        <v>1199682</v>
      </c>
      <c r="Z35" s="3">
        <f ca="1">OFFSET('Utility Tables'!$F$3,$B35+Z$1,0)</f>
        <v>0</v>
      </c>
      <c r="AA35" s="3">
        <f ca="1">OFFSET('Utility Tables'!$F$3,$B35+AA$1,0)</f>
        <v>0</v>
      </c>
      <c r="AB35" s="3">
        <f ca="1">OFFSET('Utility Tables'!$F$3,$B35+AB$1,0)</f>
        <v>0</v>
      </c>
      <c r="AC35" s="3">
        <f ca="1">OFFSET('Utility Tables'!$F$3,$B35+AC$1,0)</f>
        <v>0</v>
      </c>
      <c r="AD35" s="3">
        <f ca="1">OFFSET('Utility Tables'!$F$3,$B35+AD$1,0)</f>
        <v>0</v>
      </c>
      <c r="AE35" s="3">
        <f ca="1">OFFSET('Utility Tables'!$F$3,$B35+AE$1,0)</f>
        <v>0</v>
      </c>
      <c r="AF35" s="3">
        <f ca="1">OFFSET('Utility Tables'!$F$3,$B35+AF$1,0)</f>
        <v>0</v>
      </c>
      <c r="AG35" s="3">
        <f ca="1">OFFSET('Utility Tables'!$F$3,$B35+AG$1,0)</f>
        <v>0</v>
      </c>
    </row>
    <row r="36" spans="1:35" x14ac:dyDescent="0.2">
      <c r="B36">
        <f>B35+'Summary by Utility'!$Q$1</f>
        <v>1323</v>
      </c>
      <c r="C36" t="str">
        <f t="shared" ca="1" si="4"/>
        <v>Silicon Valley Power</v>
      </c>
      <c r="D36" s="3">
        <f ca="1">OFFSET('Utility Tables'!$F$3,$B36+D$1,0)</f>
        <v>3250</v>
      </c>
      <c r="E36" s="3">
        <f ca="1">OFFSET('Utility Tables'!$F$3,$B36+E$1,0)</f>
        <v>0</v>
      </c>
      <c r="F36" s="3">
        <f ca="1">OFFSET('Utility Tables'!$F$3,$B36+F$1,0)</f>
        <v>0</v>
      </c>
      <c r="G36" s="3">
        <f ca="1">OFFSET('Utility Tables'!$F$3,$B36+G$1,0)</f>
        <v>0</v>
      </c>
      <c r="H36" s="3">
        <f ca="1">OFFSET('Utility Tables'!$F$3,$B36+H$1,0)</f>
        <v>0</v>
      </c>
      <c r="I36" s="3">
        <f ca="1">OFFSET('Utility Tables'!$F$3,$B36+I$1,0)</f>
        <v>0</v>
      </c>
      <c r="J36" s="3">
        <f ca="1">OFFSET('Utility Tables'!$F$3,$B36+J$1,0)</f>
        <v>0</v>
      </c>
      <c r="K36" s="3">
        <f ca="1">OFFSET('Utility Tables'!$F$3,$B36+K$1,0)</f>
        <v>197955</v>
      </c>
      <c r="L36" s="3">
        <f ca="1">OFFSET('Utility Tables'!$F$3,$B36+L$1,0)</f>
        <v>47180</v>
      </c>
      <c r="M36" s="3">
        <f ca="1">OFFSET('Utility Tables'!$F$3,$B36+M$1,0)</f>
        <v>0</v>
      </c>
      <c r="N36" s="3">
        <f ca="1">OFFSET('Utility Tables'!$F$3,$B36+N$1,0)</f>
        <v>15100</v>
      </c>
      <c r="O36" s="3">
        <f ca="1">OFFSET('Utility Tables'!$F$3,$B36+O$1,0)</f>
        <v>45120</v>
      </c>
      <c r="P36" s="3">
        <f ca="1">OFFSET('Utility Tables'!$F$3,$B36+P$1,0)</f>
        <v>0</v>
      </c>
      <c r="Q36" s="3">
        <f ca="1">OFFSET('Utility Tables'!$F$3,$B36+Q$1,0)</f>
        <v>194586495</v>
      </c>
      <c r="R36" s="3">
        <f ca="1">OFFSET('Utility Tables'!$F$3,$B36+R$1,0)</f>
        <v>0</v>
      </c>
      <c r="S36" s="3">
        <f ca="1">OFFSET('Utility Tables'!$F$3,$B36+S$1,0)</f>
        <v>10789740</v>
      </c>
      <c r="T36" s="3">
        <f ca="1">OFFSET('Utility Tables'!$F$3,$B36+T$1,0)</f>
        <v>0</v>
      </c>
      <c r="U36" s="3">
        <f ca="1">OFFSET('Utility Tables'!$F$3,$B36+U$1,0)</f>
        <v>21994193</v>
      </c>
      <c r="V36" s="3">
        <f ca="1">OFFSET('Utility Tables'!$F$3,$B36+V$1,0)</f>
        <v>0</v>
      </c>
      <c r="W36" s="3">
        <f ca="1">OFFSET('Utility Tables'!$F$3,$B36+W$1,0)</f>
        <v>80981340</v>
      </c>
      <c r="X36" s="3">
        <f ca="1">OFFSET('Utility Tables'!$F$3,$B36+X$1,0)</f>
        <v>0</v>
      </c>
      <c r="Y36" s="3">
        <f ca="1">OFFSET('Utility Tables'!$F$3,$B36+Y$1,0)</f>
        <v>198530</v>
      </c>
      <c r="Z36" s="3">
        <f ca="1">OFFSET('Utility Tables'!$F$3,$B36+Z$1,0)</f>
        <v>0</v>
      </c>
      <c r="AA36" s="3">
        <f ca="1">OFFSET('Utility Tables'!$F$3,$B36+AA$1,0)</f>
        <v>0</v>
      </c>
      <c r="AB36" s="3">
        <f ca="1">OFFSET('Utility Tables'!$F$3,$B36+AB$1,0)</f>
        <v>0</v>
      </c>
      <c r="AC36" s="3">
        <f ca="1">OFFSET('Utility Tables'!$F$3,$B36+AC$1,0)</f>
        <v>0</v>
      </c>
      <c r="AD36" s="3">
        <f ca="1">OFFSET('Utility Tables'!$F$3,$B36+AD$1,0)</f>
        <v>0</v>
      </c>
      <c r="AE36" s="3">
        <f ca="1">OFFSET('Utility Tables'!$F$3,$B36+AE$1,0)</f>
        <v>0</v>
      </c>
      <c r="AF36" s="3">
        <f ca="1">OFFSET('Utility Tables'!$F$3,$B36+AF$1,0)</f>
        <v>0</v>
      </c>
      <c r="AG36" s="3">
        <f ca="1">OFFSET('Utility Tables'!$F$3,$B36+AG$1,0)</f>
        <v>0</v>
      </c>
    </row>
    <row r="37" spans="1:35" x14ac:dyDescent="0.2">
      <c r="B37">
        <f>B36+'Summary by Utility'!$Q$1</f>
        <v>1363</v>
      </c>
      <c r="C37" t="str">
        <f t="shared" ca="1" si="4"/>
        <v>Trinity</v>
      </c>
      <c r="D37" s="3">
        <f ca="1">OFFSET('Utility Tables'!$F$3,$B37+D$1,0)</f>
        <v>0</v>
      </c>
      <c r="E37" s="3">
        <f ca="1">OFFSET('Utility Tables'!$F$3,$B37+E$1,0)</f>
        <v>0</v>
      </c>
      <c r="F37" s="3">
        <f ca="1">OFFSET('Utility Tables'!$F$3,$B37+F$1,0)</f>
        <v>0</v>
      </c>
      <c r="G37" s="3">
        <f ca="1">OFFSET('Utility Tables'!$F$3,$B37+G$1,0)</f>
        <v>20880</v>
      </c>
      <c r="H37" s="3">
        <f ca="1">OFFSET('Utility Tables'!$F$3,$B37+H$1,0)</f>
        <v>0</v>
      </c>
      <c r="I37" s="3">
        <f ca="1">OFFSET('Utility Tables'!$F$3,$B37+I$1,0)</f>
        <v>0</v>
      </c>
      <c r="J37" s="3">
        <f ca="1">OFFSET('Utility Tables'!$F$3,$B37+J$1,0)</f>
        <v>0</v>
      </c>
      <c r="K37" s="3">
        <f ca="1">OFFSET('Utility Tables'!$F$3,$B37+K$1,0)</f>
        <v>0</v>
      </c>
      <c r="L37" s="3">
        <f ca="1">OFFSET('Utility Tables'!$F$3,$B37+L$1,0)</f>
        <v>0</v>
      </c>
      <c r="M37" s="3">
        <f ca="1">OFFSET('Utility Tables'!$F$3,$B37+M$1,0)</f>
        <v>0</v>
      </c>
      <c r="N37" s="3">
        <f ca="1">OFFSET('Utility Tables'!$F$3,$B37+N$1,0)</f>
        <v>0</v>
      </c>
      <c r="O37" s="3">
        <f ca="1">OFFSET('Utility Tables'!$F$3,$B37+O$1,0)</f>
        <v>0</v>
      </c>
      <c r="P37" s="3">
        <f ca="1">OFFSET('Utility Tables'!$F$3,$B37+P$1,0)</f>
        <v>0</v>
      </c>
      <c r="Q37" s="3">
        <f ca="1">OFFSET('Utility Tables'!$F$3,$B37+Q$1,0)</f>
        <v>0</v>
      </c>
      <c r="R37" s="3">
        <f ca="1">OFFSET('Utility Tables'!$F$3,$B37+R$1,0)</f>
        <v>0</v>
      </c>
      <c r="S37" s="3">
        <f ca="1">OFFSET('Utility Tables'!$F$3,$B37+S$1,0)</f>
        <v>0</v>
      </c>
      <c r="T37" s="3">
        <f ca="1">OFFSET('Utility Tables'!$F$3,$B37+T$1,0)</f>
        <v>0</v>
      </c>
      <c r="U37" s="3">
        <f ca="1">OFFSET('Utility Tables'!$F$3,$B37+U$1,0)</f>
        <v>0</v>
      </c>
      <c r="V37" s="3">
        <f ca="1">OFFSET('Utility Tables'!$F$3,$B37+V$1,0)</f>
        <v>0</v>
      </c>
      <c r="W37" s="3">
        <f ca="1">OFFSET('Utility Tables'!$F$3,$B37+W$1,0)</f>
        <v>0</v>
      </c>
      <c r="X37" s="3">
        <f ca="1">OFFSET('Utility Tables'!$F$3,$B37+X$1,0)</f>
        <v>0</v>
      </c>
      <c r="Y37" s="3">
        <f ca="1">OFFSET('Utility Tables'!$F$3,$B37+Y$1,0)</f>
        <v>0</v>
      </c>
      <c r="Z37" s="3">
        <f ca="1">OFFSET('Utility Tables'!$F$3,$B37+Z$1,0)</f>
        <v>0</v>
      </c>
      <c r="AA37" s="3">
        <f ca="1">OFFSET('Utility Tables'!$F$3,$B37+AA$1,0)</f>
        <v>0</v>
      </c>
      <c r="AB37" s="3">
        <f ca="1">OFFSET('Utility Tables'!$F$3,$B37+AB$1,0)</f>
        <v>0</v>
      </c>
      <c r="AC37" s="3">
        <f ca="1">OFFSET('Utility Tables'!$F$3,$B37+AC$1,0)</f>
        <v>0</v>
      </c>
      <c r="AD37" s="3">
        <f ca="1">OFFSET('Utility Tables'!$F$3,$B37+AD$1,0)</f>
        <v>0</v>
      </c>
      <c r="AE37" s="3">
        <f ca="1">OFFSET('Utility Tables'!$F$3,$B37+AE$1,0)</f>
        <v>0</v>
      </c>
      <c r="AF37" s="3">
        <f ca="1">OFFSET('Utility Tables'!$F$3,$B37+AF$1,0)</f>
        <v>0</v>
      </c>
      <c r="AG37" s="3">
        <f ca="1">OFFSET('Utility Tables'!$F$3,$B37+AG$1,0)</f>
        <v>0</v>
      </c>
    </row>
    <row r="38" spans="1:35" x14ac:dyDescent="0.2">
      <c r="B38">
        <f>B37+'Summary by Utility'!$Q$1</f>
        <v>1403</v>
      </c>
      <c r="C38" t="str">
        <f t="shared" ca="1" si="4"/>
        <v>Truckee Donner</v>
      </c>
      <c r="D38" s="3">
        <f ca="1">OFFSET('Utility Tables'!$F$3,$B38+D$1,0)</f>
        <v>681415</v>
      </c>
      <c r="E38" s="3">
        <f ca="1">OFFSET('Utility Tables'!$F$3,$B38+E$1,0)</f>
        <v>0</v>
      </c>
      <c r="F38" s="3">
        <f ca="1">OFFSET('Utility Tables'!$F$3,$B38+F$1,0)</f>
        <v>888086.52288138762</v>
      </c>
      <c r="G38" s="3">
        <f ca="1">OFFSET('Utility Tables'!$F$3,$B38+G$1,0)</f>
        <v>0</v>
      </c>
      <c r="H38" s="3">
        <f ca="1">OFFSET('Utility Tables'!$F$3,$B38+H$1,0)</f>
        <v>0</v>
      </c>
      <c r="I38" s="3">
        <f ca="1">OFFSET('Utility Tables'!$F$3,$B38+I$1,0)</f>
        <v>0</v>
      </c>
      <c r="J38" s="3">
        <f ca="1">OFFSET('Utility Tables'!$F$3,$B38+J$1,0)</f>
        <v>0</v>
      </c>
      <c r="K38" s="3">
        <f ca="1">OFFSET('Utility Tables'!$F$3,$B38+K$1,0)</f>
        <v>10274021.828645725</v>
      </c>
      <c r="L38" s="3">
        <f ca="1">OFFSET('Utility Tables'!$F$3,$B38+L$1,0)</f>
        <v>0</v>
      </c>
      <c r="M38" s="3">
        <f ca="1">OFFSET('Utility Tables'!$F$3,$B38+M$1,0)</f>
        <v>857940</v>
      </c>
      <c r="N38" s="3">
        <f ca="1">OFFSET('Utility Tables'!$F$3,$B38+N$1,0)</f>
        <v>45018</v>
      </c>
      <c r="O38" s="3">
        <f ca="1">OFFSET('Utility Tables'!$F$3,$B38+O$1,0)</f>
        <v>0</v>
      </c>
      <c r="P38" s="3">
        <f ca="1">OFFSET('Utility Tables'!$F$3,$B38+P$1,0)</f>
        <v>0</v>
      </c>
      <c r="Q38" s="3">
        <f ca="1">OFFSET('Utility Tables'!$F$3,$B38+Q$1,0)</f>
        <v>0</v>
      </c>
      <c r="R38" s="3">
        <f ca="1">OFFSET('Utility Tables'!$F$3,$B38+R$1,0)</f>
        <v>0</v>
      </c>
      <c r="S38" s="3">
        <f ca="1">OFFSET('Utility Tables'!$F$3,$B38+S$1,0)</f>
        <v>0</v>
      </c>
      <c r="T38" s="3">
        <f ca="1">OFFSET('Utility Tables'!$F$3,$B38+T$1,0)</f>
        <v>0</v>
      </c>
      <c r="U38" s="3">
        <f ca="1">OFFSET('Utility Tables'!$F$3,$B38+U$1,0)</f>
        <v>5741086</v>
      </c>
      <c r="V38" s="3">
        <f ca="1">OFFSET('Utility Tables'!$F$3,$B38+V$1,0)</f>
        <v>0</v>
      </c>
      <c r="W38" s="3">
        <f ca="1">OFFSET('Utility Tables'!$F$3,$B38+W$1,0)</f>
        <v>0</v>
      </c>
      <c r="X38" s="3">
        <f ca="1">OFFSET('Utility Tables'!$F$3,$B38+X$1,0)</f>
        <v>0</v>
      </c>
      <c r="Y38" s="3">
        <f ca="1">OFFSET('Utility Tables'!$F$3,$B38+Y$1,0)</f>
        <v>4446600</v>
      </c>
      <c r="Z38" s="3">
        <f ca="1">OFFSET('Utility Tables'!$F$3,$B38+Z$1,0)</f>
        <v>0</v>
      </c>
      <c r="AA38" s="3">
        <f ca="1">OFFSET('Utility Tables'!$F$3,$B38+AA$1,0)</f>
        <v>0</v>
      </c>
      <c r="AB38" s="3">
        <f ca="1">OFFSET('Utility Tables'!$F$3,$B38+AB$1,0)</f>
        <v>0</v>
      </c>
      <c r="AC38" s="3">
        <f ca="1">OFFSET('Utility Tables'!$F$3,$B38+AC$1,0)</f>
        <v>0</v>
      </c>
      <c r="AD38" s="3">
        <f ca="1">OFFSET('Utility Tables'!$F$3,$B38+AD$1,0)</f>
        <v>1041596.6498849527</v>
      </c>
      <c r="AE38" s="3">
        <f ca="1">OFFSET('Utility Tables'!$F$3,$B38+AE$1,0)</f>
        <v>146352.6609530352</v>
      </c>
      <c r="AF38" s="3">
        <f ca="1">OFFSET('Utility Tables'!$F$3,$B38+AF$1,0)</f>
        <v>0</v>
      </c>
      <c r="AG38" s="3">
        <f ca="1">OFFSET('Utility Tables'!$F$3,$B38+AG$1,0)</f>
        <v>0</v>
      </c>
    </row>
    <row r="39" spans="1:35" x14ac:dyDescent="0.2">
      <c r="B39">
        <f>B38+'Summary by Utility'!$Q$1</f>
        <v>1443</v>
      </c>
      <c r="C39" t="str">
        <f t="shared" ca="1" si="4"/>
        <v>Turlock</v>
      </c>
      <c r="D39" s="3">
        <f ca="1">OFFSET('Utility Tables'!$F$3,$B39+D$1,0)</f>
        <v>360173</v>
      </c>
      <c r="E39" s="3">
        <f ca="1">OFFSET('Utility Tables'!$F$3,$B39+E$1,0)</f>
        <v>0</v>
      </c>
      <c r="F39" s="3">
        <f ca="1">OFFSET('Utility Tables'!$F$3,$B39+F$1,0)</f>
        <v>0</v>
      </c>
      <c r="G39" s="3">
        <f ca="1">OFFSET('Utility Tables'!$F$3,$B39+G$1,0)</f>
        <v>1005475.5</v>
      </c>
      <c r="H39" s="3">
        <f ca="1">OFFSET('Utility Tables'!$F$3,$B39+H$1,0)</f>
        <v>0</v>
      </c>
      <c r="I39" s="3">
        <f ca="1">OFFSET('Utility Tables'!$F$3,$B39+I$1,0)</f>
        <v>0</v>
      </c>
      <c r="J39" s="3">
        <f ca="1">OFFSET('Utility Tables'!$F$3,$B39+J$1,0)</f>
        <v>0</v>
      </c>
      <c r="K39" s="3">
        <f ca="1">OFFSET('Utility Tables'!$F$3,$B39+K$1,0)</f>
        <v>422246.41499999998</v>
      </c>
      <c r="L39" s="3">
        <f ca="1">OFFSET('Utility Tables'!$F$3,$B39+L$1,0)</f>
        <v>667260</v>
      </c>
      <c r="M39" s="3">
        <f ca="1">OFFSET('Utility Tables'!$F$3,$B39+M$1,0)</f>
        <v>305760</v>
      </c>
      <c r="N39" s="3">
        <f ca="1">OFFSET('Utility Tables'!$F$3,$B39+N$1,0)</f>
        <v>493031.6</v>
      </c>
      <c r="O39" s="3">
        <f ca="1">OFFSET('Utility Tables'!$F$3,$B39+O$1,0)</f>
        <v>0</v>
      </c>
      <c r="P39" s="3">
        <f ca="1">OFFSET('Utility Tables'!$F$3,$B39+P$1,0)</f>
        <v>0</v>
      </c>
      <c r="Q39" s="3">
        <f ca="1">OFFSET('Utility Tables'!$F$3,$B39+Q$1,0)</f>
        <v>0</v>
      </c>
      <c r="R39" s="3">
        <f ca="1">OFFSET('Utility Tables'!$F$3,$B39+R$1,0)</f>
        <v>0</v>
      </c>
      <c r="S39" s="3">
        <f ca="1">OFFSET('Utility Tables'!$F$3,$B39+S$1,0)</f>
        <v>5880465</v>
      </c>
      <c r="T39" s="3">
        <f ca="1">OFFSET('Utility Tables'!$F$3,$B39+T$1,0)</f>
        <v>0</v>
      </c>
      <c r="U39" s="3">
        <f ca="1">OFFSET('Utility Tables'!$F$3,$B39+U$1,0)</f>
        <v>150458160</v>
      </c>
      <c r="V39" s="3">
        <f ca="1">OFFSET('Utility Tables'!$F$3,$B39+V$1,0)</f>
        <v>0</v>
      </c>
      <c r="W39" s="3">
        <f ca="1">OFFSET('Utility Tables'!$F$3,$B39+W$1,0)</f>
        <v>0</v>
      </c>
      <c r="X39" s="3">
        <f ca="1">OFFSET('Utility Tables'!$F$3,$B39+X$1,0)</f>
        <v>100475.7</v>
      </c>
      <c r="Y39" s="3">
        <f ca="1">OFFSET('Utility Tables'!$F$3,$B39+Y$1,0)</f>
        <v>0</v>
      </c>
      <c r="Z39" s="3">
        <f ca="1">OFFSET('Utility Tables'!$F$3,$B39+Z$1,0)</f>
        <v>0</v>
      </c>
      <c r="AA39" s="3">
        <f ca="1">OFFSET('Utility Tables'!$F$3,$B39+AA$1,0)</f>
        <v>0</v>
      </c>
      <c r="AB39" s="3">
        <f ca="1">OFFSET('Utility Tables'!$F$3,$B39+AB$1,0)</f>
        <v>0</v>
      </c>
      <c r="AC39" s="3">
        <f ca="1">OFFSET('Utility Tables'!$F$3,$B39+AC$1,0)</f>
        <v>4146750</v>
      </c>
      <c r="AD39" s="3">
        <f ca="1">OFFSET('Utility Tables'!$F$3,$B39+AD$1,0)</f>
        <v>0</v>
      </c>
      <c r="AE39" s="3">
        <f ca="1">OFFSET('Utility Tables'!$F$3,$B39+AE$1,0)</f>
        <v>1078111.1996871831</v>
      </c>
      <c r="AF39" s="3">
        <f ca="1">OFFSET('Utility Tables'!$F$3,$B39+AF$1,0)</f>
        <v>0</v>
      </c>
      <c r="AG39" s="3">
        <f ca="1">OFFSET('Utility Tables'!$F$3,$B39+AG$1,0)</f>
        <v>0</v>
      </c>
    </row>
    <row r="40" spans="1:35" x14ac:dyDescent="0.2">
      <c r="B40">
        <f>B39+'Summary by Utility'!$Q$1</f>
        <v>1483</v>
      </c>
      <c r="C40" t="str">
        <f t="shared" ca="1" si="4"/>
        <v>Ukiah</v>
      </c>
      <c r="D40" s="3">
        <f ca="1">OFFSET('Utility Tables'!$F$3,$B40+D$1,0)</f>
        <v>5148</v>
      </c>
      <c r="E40" s="3">
        <f ca="1">OFFSET('Utility Tables'!$F$3,$B40+E$1,0)</f>
        <v>0</v>
      </c>
      <c r="F40" s="3">
        <f ca="1">OFFSET('Utility Tables'!$F$3,$B40+F$1,0)</f>
        <v>0</v>
      </c>
      <c r="G40" s="3">
        <f ca="1">OFFSET('Utility Tables'!$F$3,$B40+G$1,0)</f>
        <v>15193.800000000001</v>
      </c>
      <c r="H40" s="3">
        <f ca="1">OFFSET('Utility Tables'!$F$3,$B40+H$1,0)</f>
        <v>1160</v>
      </c>
      <c r="I40" s="3">
        <f ca="1">OFFSET('Utility Tables'!$F$3,$B40+I$1,0)</f>
        <v>0</v>
      </c>
      <c r="J40" s="3">
        <f ca="1">OFFSET('Utility Tables'!$F$3,$B40+J$1,0)</f>
        <v>0</v>
      </c>
      <c r="K40" s="3">
        <f ca="1">OFFSET('Utility Tables'!$F$3,$B40+K$1,0)</f>
        <v>40005</v>
      </c>
      <c r="L40" s="3">
        <f ca="1">OFFSET('Utility Tables'!$F$3,$B40+L$1,0)</f>
        <v>0</v>
      </c>
      <c r="M40" s="3">
        <f ca="1">OFFSET('Utility Tables'!$F$3,$B40+M$1,0)</f>
        <v>45415.28</v>
      </c>
      <c r="N40" s="3">
        <f ca="1">OFFSET('Utility Tables'!$F$3,$B40+N$1,0)</f>
        <v>237296.96000000005</v>
      </c>
      <c r="O40" s="3">
        <f ca="1">OFFSET('Utility Tables'!$F$3,$B40+O$1,0)</f>
        <v>1650</v>
      </c>
      <c r="P40" s="3">
        <f ca="1">OFFSET('Utility Tables'!$F$3,$B40+P$1,0)</f>
        <v>0</v>
      </c>
      <c r="Q40" s="3">
        <f ca="1">OFFSET('Utility Tables'!$F$3,$B40+Q$1,0)</f>
        <v>0</v>
      </c>
      <c r="R40" s="3">
        <f ca="1">OFFSET('Utility Tables'!$F$3,$B40+R$1,0)</f>
        <v>0</v>
      </c>
      <c r="S40" s="3">
        <f ca="1">OFFSET('Utility Tables'!$F$3,$B40+S$1,0)</f>
        <v>46556.25</v>
      </c>
      <c r="T40" s="3">
        <f ca="1">OFFSET('Utility Tables'!$F$3,$B40+T$1,0)</f>
        <v>0</v>
      </c>
      <c r="U40" s="3">
        <f ca="1">OFFSET('Utility Tables'!$F$3,$B40+U$1,0)</f>
        <v>942023.52</v>
      </c>
      <c r="V40" s="3">
        <f ca="1">OFFSET('Utility Tables'!$F$3,$B40+V$1,0)</f>
        <v>0</v>
      </c>
      <c r="W40" s="3">
        <f ca="1">OFFSET('Utility Tables'!$F$3,$B40+W$1,0)</f>
        <v>0</v>
      </c>
      <c r="X40" s="3">
        <f ca="1">OFFSET('Utility Tables'!$F$3,$B40+X$1,0)</f>
        <v>0</v>
      </c>
      <c r="Y40" s="3">
        <f ca="1">OFFSET('Utility Tables'!$F$3,$B40+Y$1,0)</f>
        <v>21264</v>
      </c>
      <c r="Z40" s="3">
        <f ca="1">OFFSET('Utility Tables'!$F$3,$B40+Z$1,0)</f>
        <v>0</v>
      </c>
      <c r="AA40" s="3">
        <f ca="1">OFFSET('Utility Tables'!$F$3,$B40+AA$1,0)</f>
        <v>0</v>
      </c>
      <c r="AB40" s="3">
        <f ca="1">OFFSET('Utility Tables'!$F$3,$B40+AB$1,0)</f>
        <v>0</v>
      </c>
      <c r="AC40" s="3">
        <f ca="1">OFFSET('Utility Tables'!$F$3,$B40+AC$1,0)</f>
        <v>0</v>
      </c>
      <c r="AD40" s="3">
        <f ca="1">OFFSET('Utility Tables'!$F$3,$B40+AD$1,0)</f>
        <v>0</v>
      </c>
      <c r="AE40" s="3">
        <f ca="1">OFFSET('Utility Tables'!$F$3,$B40+AE$1,0)</f>
        <v>0</v>
      </c>
      <c r="AF40" s="3">
        <f ca="1">OFFSET('Utility Tables'!$F$3,$B40+AF$1,0)</f>
        <v>0</v>
      </c>
      <c r="AG40" s="3">
        <f ca="1">OFFSET('Utility Tables'!$F$3,$B40+AG$1,0)</f>
        <v>0</v>
      </c>
    </row>
    <row r="41" spans="1:35" x14ac:dyDescent="0.2">
      <c r="B41">
        <f>B40+'Summary by Utility'!$Q$1</f>
        <v>1523</v>
      </c>
      <c r="C41" t="str">
        <f t="shared" ca="1" si="4"/>
        <v>Vernon</v>
      </c>
      <c r="D41" s="8">
        <f ca="1">OFFSET('Utility Tables'!$F$3,$B41+D$1,0)</f>
        <v>0</v>
      </c>
      <c r="E41" s="8">
        <f ca="1">OFFSET('Utility Tables'!$F$3,$B41+E$1,0)</f>
        <v>0</v>
      </c>
      <c r="F41" s="8">
        <f ca="1">OFFSET('Utility Tables'!$F$3,$B41+F$1,0)</f>
        <v>0</v>
      </c>
      <c r="G41" s="8">
        <f ca="1">OFFSET('Utility Tables'!$F$3,$B41+G$1,0)</f>
        <v>0</v>
      </c>
      <c r="H41" s="8">
        <f ca="1">OFFSET('Utility Tables'!$F$3,$B41+H$1,0)</f>
        <v>0</v>
      </c>
      <c r="I41" s="8">
        <f ca="1">OFFSET('Utility Tables'!$F$3,$B41+I$1,0)</f>
        <v>0</v>
      </c>
      <c r="J41" s="8">
        <f ca="1">OFFSET('Utility Tables'!$F$3,$B41+J$1,0)</f>
        <v>0</v>
      </c>
      <c r="K41" s="8">
        <f ca="1">OFFSET('Utility Tables'!$F$3,$B41+K$1,0)</f>
        <v>0</v>
      </c>
      <c r="L41" s="8">
        <f ca="1">OFFSET('Utility Tables'!$F$3,$B41+L$1,0)</f>
        <v>0</v>
      </c>
      <c r="M41" s="8">
        <f ca="1">OFFSET('Utility Tables'!$F$3,$B41+M$1,0)</f>
        <v>0</v>
      </c>
      <c r="N41" s="8">
        <f ca="1">OFFSET('Utility Tables'!$F$3,$B41+N$1,0)</f>
        <v>0</v>
      </c>
      <c r="O41" s="8">
        <f ca="1">OFFSET('Utility Tables'!$F$3,$B41+O$1,0)</f>
        <v>0</v>
      </c>
      <c r="P41" s="8">
        <f ca="1">OFFSET('Utility Tables'!$F$3,$B41+P$1,0)</f>
        <v>0</v>
      </c>
      <c r="Q41" s="8">
        <f ca="1">OFFSET('Utility Tables'!$F$3,$B41+Q$1,0)</f>
        <v>0</v>
      </c>
      <c r="R41" s="8">
        <f ca="1">OFFSET('Utility Tables'!$F$3,$B41+R$1,0)</f>
        <v>0</v>
      </c>
      <c r="S41" s="8">
        <f ca="1">OFFSET('Utility Tables'!$F$3,$B41+S$1,0)</f>
        <v>0</v>
      </c>
      <c r="T41" s="8">
        <f ca="1">OFFSET('Utility Tables'!$F$3,$B41+T$1,0)</f>
        <v>0</v>
      </c>
      <c r="U41" s="8">
        <f ca="1">OFFSET('Utility Tables'!$F$3,$B41+U$1,0)</f>
        <v>19458084.360000003</v>
      </c>
      <c r="V41" s="8">
        <f ca="1">OFFSET('Utility Tables'!$F$3,$B41+V$1,0)</f>
        <v>842715</v>
      </c>
      <c r="W41" s="8">
        <f ca="1">OFFSET('Utility Tables'!$F$3,$B41+W$1,0)</f>
        <v>0</v>
      </c>
      <c r="X41" s="8">
        <f ca="1">OFFSET('Utility Tables'!$F$3,$B41+X$1,0)</f>
        <v>0</v>
      </c>
      <c r="Y41" s="8">
        <f ca="1">OFFSET('Utility Tables'!$F$3,$B41+Y$1,0)</f>
        <v>1815690</v>
      </c>
      <c r="Z41" s="8">
        <f ca="1">OFFSET('Utility Tables'!$F$3,$B41+Z$1,0)</f>
        <v>0</v>
      </c>
      <c r="AA41" s="8">
        <f ca="1">OFFSET('Utility Tables'!$F$3,$B41+AA$1,0)</f>
        <v>0</v>
      </c>
      <c r="AB41" s="8">
        <f ca="1">OFFSET('Utility Tables'!$F$3,$B41+AB$1,0)</f>
        <v>0</v>
      </c>
      <c r="AC41" s="8">
        <f ca="1">OFFSET('Utility Tables'!$F$3,$B41+AC$1,0)</f>
        <v>0</v>
      </c>
      <c r="AD41" s="8">
        <f ca="1">OFFSET('Utility Tables'!$F$3,$B41+AD$1,0)</f>
        <v>0</v>
      </c>
      <c r="AE41" s="8">
        <f ca="1">OFFSET('Utility Tables'!$F$3,$B41+AE$1,0)</f>
        <v>0</v>
      </c>
      <c r="AF41" s="8">
        <f ca="1">OFFSET('Utility Tables'!$F$3,$B41+AF$1,0)</f>
        <v>0</v>
      </c>
      <c r="AG41" s="8">
        <f ca="1">OFFSET('Utility Tables'!$F$3,$B41+AG$1,0)</f>
        <v>0</v>
      </c>
    </row>
    <row r="42" spans="1:35" x14ac:dyDescent="0.2">
      <c r="C42" s="6" t="s">
        <v>74</v>
      </c>
      <c r="D42" s="5">
        <f t="shared" ref="D42:R42" ca="1" si="5">SUM(D3:D41)</f>
        <v>9193652</v>
      </c>
      <c r="E42" s="5">
        <f t="shared" ca="1" si="5"/>
        <v>56970492.910646796</v>
      </c>
      <c r="F42" s="5">
        <f t="shared" ca="1" si="5"/>
        <v>90445719.263011396</v>
      </c>
      <c r="G42" s="5">
        <f t="shared" ca="1" si="5"/>
        <v>286117078.26362205</v>
      </c>
      <c r="H42" s="5">
        <f t="shared" ca="1" si="5"/>
        <v>432059.8</v>
      </c>
      <c r="I42" s="5">
        <f t="shared" ca="1" si="5"/>
        <v>239286.09648092001</v>
      </c>
      <c r="J42" s="5">
        <f t="shared" ca="1" si="5"/>
        <v>447398.25</v>
      </c>
      <c r="K42" s="5">
        <f t="shared" ca="1" si="5"/>
        <v>1517231024.3281064</v>
      </c>
      <c r="L42" s="5">
        <f t="shared" ca="1" si="5"/>
        <v>155362190</v>
      </c>
      <c r="M42" s="5">
        <f t="shared" ca="1" si="5"/>
        <v>105974157.13177919</v>
      </c>
      <c r="N42" s="5">
        <f t="shared" ca="1" si="5"/>
        <v>399506846.95200002</v>
      </c>
      <c r="O42" s="5">
        <f t="shared" ref="O42" ca="1" si="6">SUM(O3:O41)</f>
        <v>3575316.86</v>
      </c>
      <c r="P42" s="5">
        <f t="shared" ca="1" si="5"/>
        <v>0</v>
      </c>
      <c r="Q42" s="5">
        <f t="shared" ca="1" si="5"/>
        <v>1336868500.9144602</v>
      </c>
      <c r="R42" s="5">
        <f t="shared" ca="1" si="5"/>
        <v>1449020</v>
      </c>
      <c r="S42" s="5">
        <f ca="1">SUM(S3:S41)</f>
        <v>354170292.84304112</v>
      </c>
      <c r="T42" s="5">
        <f t="shared" ref="T42:Y42" ca="1" si="7">SUM(T3:T41)</f>
        <v>204491.95</v>
      </c>
      <c r="U42" s="5">
        <f t="shared" ca="1" si="7"/>
        <v>2824199619.1983585</v>
      </c>
      <c r="V42" s="5">
        <f t="shared" ca="1" si="7"/>
        <v>25134449.202973261</v>
      </c>
      <c r="W42" s="5">
        <f t="shared" ca="1" si="7"/>
        <v>160265484.41</v>
      </c>
      <c r="X42" s="5">
        <f t="shared" ca="1" si="7"/>
        <v>731048425</v>
      </c>
      <c r="Y42" s="5">
        <f t="shared" ca="1" si="7"/>
        <v>74673241.988085121</v>
      </c>
      <c r="Z42" s="5">
        <f t="shared" ref="Z42" ca="1" si="8">SUM(Z3:Z41)</f>
        <v>28056615.810000002</v>
      </c>
      <c r="AA42" s="5">
        <f t="shared" ref="AA42:AG42" ca="1" si="9">SUM(AA3:AA41)</f>
        <v>0</v>
      </c>
      <c r="AB42" s="5">
        <f t="shared" ca="1" si="9"/>
        <v>19683263.800000001</v>
      </c>
      <c r="AC42" s="5">
        <f t="shared" ca="1" si="9"/>
        <v>6659675.2559520006</v>
      </c>
      <c r="AD42" s="5">
        <f t="shared" ref="AD42" ca="1" si="10">SUM(AD3:AD41)</f>
        <v>89119437.04988496</v>
      </c>
      <c r="AE42" s="5">
        <f t="shared" ca="1" si="9"/>
        <v>225987241.64264023</v>
      </c>
      <c r="AF42" s="5">
        <f t="shared" ca="1" si="9"/>
        <v>1678290</v>
      </c>
      <c r="AG42" s="5">
        <f t="shared" ca="1" si="9"/>
        <v>4392001453</v>
      </c>
    </row>
    <row r="43" spans="1:35" x14ac:dyDescent="0.2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5" x14ac:dyDescent="0.2">
      <c r="C44" s="11" t="s">
        <v>75</v>
      </c>
      <c r="D44" s="3">
        <f ca="1">OFFSET('Summary by Category'!$F$3,D$1+3,0)</f>
        <v>9193652</v>
      </c>
      <c r="E44" s="3">
        <f ca="1">OFFSET('Summary by Category'!$F$3,E$1+3,0)</f>
        <v>56970492.910646796</v>
      </c>
      <c r="F44" s="3">
        <f ca="1">OFFSET('Summary by Category'!$F$3,F$1+3,0)</f>
        <v>90445719.263011396</v>
      </c>
      <c r="G44" s="3">
        <f ca="1">OFFSET('Summary by Category'!$F$3,G$1+3,0)</f>
        <v>286117078.26362205</v>
      </c>
      <c r="H44" s="3">
        <f ca="1">OFFSET('Summary by Category'!$F$3,H$1+3,0)</f>
        <v>432059.8</v>
      </c>
      <c r="I44" s="3">
        <f ca="1">OFFSET('Summary by Category'!$F$3,I$1+3,0)</f>
        <v>239286.09648092001</v>
      </c>
      <c r="J44" s="3">
        <f ca="1">OFFSET('Summary by Category'!$F$3,J$1+3,0)</f>
        <v>447398.25</v>
      </c>
      <c r="K44" s="3">
        <f ca="1">OFFSET('Summary by Category'!$F$3,K$1+3,0)</f>
        <v>1517231024.3281064</v>
      </c>
      <c r="L44" s="3">
        <f ca="1">OFFSET('Summary by Category'!$F$3,L$1+3,0)</f>
        <v>155362190</v>
      </c>
      <c r="M44" s="3">
        <f ca="1">OFFSET('Summary by Category'!$F$3,M$1+3,0)</f>
        <v>105974157.13177919</v>
      </c>
      <c r="N44" s="3">
        <f ca="1">OFFSET('Summary by Category'!$F$3,N$1+3,0)</f>
        <v>399506846.95200002</v>
      </c>
      <c r="O44" s="3">
        <f ca="1">OFFSET('Summary by Category'!$F$3,O$1+3,0)</f>
        <v>3575316.86</v>
      </c>
      <c r="P44" s="3">
        <f ca="1">OFFSET('Summary by Category'!$F$3,P$1+3,0)</f>
        <v>0</v>
      </c>
      <c r="Q44" s="3">
        <f ca="1">OFFSET('Summary by Category'!$F$3,Q$1+3,0)</f>
        <v>1336868500.9144602</v>
      </c>
      <c r="R44" s="3">
        <f ca="1">OFFSET('Summary by Category'!$F$3,R$1+3,0)</f>
        <v>1449020</v>
      </c>
      <c r="S44" s="3">
        <f ca="1">OFFSET('Summary by Category'!$F$3,S$1+3,0)</f>
        <v>354170292.84304112</v>
      </c>
      <c r="T44" s="3">
        <f ca="1">OFFSET('Summary by Category'!$F$3,T$1+3,0)</f>
        <v>204491.95</v>
      </c>
      <c r="U44" s="3">
        <f ca="1">OFFSET('Summary by Category'!$F$3,U$1+3,0)</f>
        <v>2824199619.1983585</v>
      </c>
      <c r="V44" s="3">
        <f ca="1">OFFSET('Summary by Category'!$F$3,V$1+3,0)</f>
        <v>25134449.202973261</v>
      </c>
      <c r="W44" s="3">
        <f ca="1">OFFSET('Summary by Category'!$F$3,W$1+3,0)</f>
        <v>160265484.41</v>
      </c>
      <c r="X44" s="3">
        <f ca="1">OFFSET('Summary by Category'!$F$3,X$1+3,0)</f>
        <v>731048425</v>
      </c>
      <c r="Y44" s="3">
        <f ca="1">OFFSET('Summary by Category'!$F$3,Y$1+3,0)</f>
        <v>74673241.988085121</v>
      </c>
      <c r="Z44" s="3">
        <f ca="1">OFFSET('Summary by Category'!$F$3,Z$1+3,0)</f>
        <v>28056615.810000002</v>
      </c>
      <c r="AA44" s="3">
        <f ca="1">OFFSET('Summary by Category'!$F$3,AA$1+3,0)</f>
        <v>0</v>
      </c>
      <c r="AB44" s="3">
        <f ca="1">OFFSET('Summary by Category'!$F$3,AB$1+3,0)</f>
        <v>19683263.800000001</v>
      </c>
      <c r="AC44" s="3">
        <f ca="1">OFFSET('Summary by Category'!$F$3,AC$1+3,0)</f>
        <v>6659675.2559520006</v>
      </c>
      <c r="AD44" s="3">
        <f ca="1">OFFSET('Summary by Category'!$F$3,AD$1+3,0)</f>
        <v>89119437.04988496</v>
      </c>
      <c r="AE44" s="3">
        <f ca="1">OFFSET('Summary by Category'!$F$3,AE$1+3,0)</f>
        <v>225987241.64264023</v>
      </c>
      <c r="AF44" s="3">
        <f ca="1">OFFSET('Summary by Category'!$F$3,AF$1+3,0)</f>
        <v>1678290</v>
      </c>
      <c r="AG44" s="3">
        <f ca="1">OFFSET('Summary by Category'!$F$3,AG$1+3,0)</f>
        <v>4392001453</v>
      </c>
      <c r="AI44" s="7"/>
    </row>
    <row r="46" spans="1:35" x14ac:dyDescent="0.2">
      <c r="S46" s="4"/>
      <c r="T46" s="4"/>
    </row>
    <row r="47" spans="1:35" ht="38.25" x14ac:dyDescent="0.2">
      <c r="A47" s="2" t="s">
        <v>128</v>
      </c>
      <c r="C47" s="2"/>
      <c r="D47" s="2" t="str">
        <f>D2</f>
        <v>Res Clothes Washers</v>
      </c>
      <c r="E47" s="2" t="str">
        <f t="shared" ref="E47:AG47" si="11">E2</f>
        <v>Res Behavior</v>
      </c>
      <c r="F47" s="2" t="str">
        <f t="shared" si="11"/>
        <v>Res Comprehensive</v>
      </c>
      <c r="G47" s="2" t="str">
        <f t="shared" si="11"/>
        <v>Res Cooling</v>
      </c>
      <c r="H47" s="2" t="str">
        <f t="shared" si="11"/>
        <v>Res Dishwashers</v>
      </c>
      <c r="I47" s="2" t="str">
        <f t="shared" si="11"/>
        <v>Res Electronics</v>
      </c>
      <c r="J47" s="2" t="str">
        <f t="shared" si="11"/>
        <v>Res Heating</v>
      </c>
      <c r="K47" s="2" t="str">
        <f t="shared" si="11"/>
        <v>Res Lighting</v>
      </c>
      <c r="L47" s="2" t="str">
        <f t="shared" si="11"/>
        <v>Res Pool Pump</v>
      </c>
      <c r="M47" s="2" t="str">
        <f t="shared" si="11"/>
        <v>Res Refrigeration</v>
      </c>
      <c r="N47" s="2" t="str">
        <f t="shared" si="11"/>
        <v>Res Shell</v>
      </c>
      <c r="O47" s="2" t="str">
        <f t="shared" si="11"/>
        <v>Res Water Heating</v>
      </c>
      <c r="P47" s="2" t="str">
        <f t="shared" si="11"/>
        <v>Non-Res Behavior</v>
      </c>
      <c r="Q47" s="2" t="str">
        <f t="shared" si="11"/>
        <v>Non-Res Comprehensive</v>
      </c>
      <c r="R47" s="2" t="str">
        <f t="shared" si="11"/>
        <v>Non-Res Cooking</v>
      </c>
      <c r="S47" s="2" t="str">
        <f t="shared" si="11"/>
        <v>Non-Res Cooling</v>
      </c>
      <c r="T47" s="2" t="str">
        <f t="shared" si="11"/>
        <v>Non-Res Heating</v>
      </c>
      <c r="U47" s="2" t="str">
        <f t="shared" si="11"/>
        <v>Non-Res Lighting</v>
      </c>
      <c r="V47" s="2" t="str">
        <f t="shared" si="11"/>
        <v>Non-Res Motors</v>
      </c>
      <c r="W47" s="2" t="str">
        <f t="shared" si="11"/>
        <v>Non-Res Process</v>
      </c>
      <c r="X47" s="2" t="str">
        <f t="shared" si="11"/>
        <v>Non-Res Pumps</v>
      </c>
      <c r="Y47" s="2" t="str">
        <f t="shared" si="11"/>
        <v>Non-Res Refrigeration</v>
      </c>
      <c r="Z47" s="2" t="str">
        <f t="shared" si="11"/>
        <v>Non-Res Shell</v>
      </c>
      <c r="AA47" s="2" t="str">
        <f t="shared" si="11"/>
        <v>Non-Res Water Heating</v>
      </c>
      <c r="AB47" s="2" t="str">
        <f t="shared" si="11"/>
        <v>Multifamily</v>
      </c>
      <c r="AC47" s="2" t="str">
        <f t="shared" si="11"/>
        <v>BROs</v>
      </c>
      <c r="AD47" s="2" t="str">
        <f t="shared" si="11"/>
        <v>Other</v>
      </c>
      <c r="AE47" s="2" t="str">
        <f t="shared" si="11"/>
        <v>Low-Income</v>
      </c>
      <c r="AF47" s="2" t="str">
        <f t="shared" si="11"/>
        <v>T&amp;D</v>
      </c>
      <c r="AG47" s="2" t="str">
        <f t="shared" si="11"/>
        <v>Codes and Standards</v>
      </c>
      <c r="AH47" s="2"/>
    </row>
    <row r="48" spans="1:35" x14ac:dyDescent="0.2">
      <c r="A48" s="4">
        <f ca="1">SUM(D48:AG48)/COLUMNS(D48:AG48)</f>
        <v>1</v>
      </c>
      <c r="B48">
        <f>B3</f>
        <v>3</v>
      </c>
      <c r="C48" t="str">
        <f>C3</f>
        <v>Alameda</v>
      </c>
      <c r="D48" s="3">
        <f ca="1">--(OFFSET('Utility Tables'!$B$3,$B48+D$1,0)=D$47)</f>
        <v>1</v>
      </c>
      <c r="E48" s="3">
        <f ca="1">--(OFFSET('Utility Tables'!$B$3,$B48+E$1,0)=E$47)</f>
        <v>1</v>
      </c>
      <c r="F48" s="3">
        <f ca="1">--(OFFSET('Utility Tables'!$B$3,$B48+F$1,0)=F$47)</f>
        <v>1</v>
      </c>
      <c r="G48" s="3">
        <f ca="1">--(OFFSET('Utility Tables'!$B$3,$B48+G$1,0)=G$47)</f>
        <v>1</v>
      </c>
      <c r="H48" s="3">
        <f ca="1">--(OFFSET('Utility Tables'!$B$3,$B48+H$1,0)=H$47)</f>
        <v>1</v>
      </c>
      <c r="I48" s="3">
        <f ca="1">--(OFFSET('Utility Tables'!$B$3,$B48+I$1,0)=I$47)</f>
        <v>1</v>
      </c>
      <c r="J48" s="3">
        <f ca="1">--(OFFSET('Utility Tables'!$B$3,$B48+J$1,0)=J$47)</f>
        <v>1</v>
      </c>
      <c r="K48" s="3">
        <f ca="1">--(OFFSET('Utility Tables'!$B$3,$B48+K$1,0)=K$47)</f>
        <v>1</v>
      </c>
      <c r="L48" s="3">
        <f ca="1">--(OFFSET('Utility Tables'!$B$3,$B48+L$1,0)=L$47)</f>
        <v>1</v>
      </c>
      <c r="M48" s="3">
        <f ca="1">--(OFFSET('Utility Tables'!$B$3,$B48+M$1,0)=M$47)</f>
        <v>1</v>
      </c>
      <c r="N48" s="3">
        <f ca="1">--(OFFSET('Utility Tables'!$B$3,$B48+N$1,0)=N$47)</f>
        <v>1</v>
      </c>
      <c r="O48" s="3">
        <f ca="1">--(OFFSET('Utility Tables'!$B$3,$B48+O$1,0)=O$47)</f>
        <v>1</v>
      </c>
      <c r="P48" s="3">
        <f ca="1">--(OFFSET('Utility Tables'!$B$3,$B48+P$1,0)=P$47)</f>
        <v>1</v>
      </c>
      <c r="Q48" s="3">
        <f ca="1">--(OFFSET('Utility Tables'!$B$3,$B48+Q$1,0)=Q$47)</f>
        <v>1</v>
      </c>
      <c r="R48" s="3">
        <f ca="1">--(OFFSET('Utility Tables'!$B$3,$B48+R$1,0)=R$47)</f>
        <v>1</v>
      </c>
      <c r="S48" s="3">
        <f ca="1">--(OFFSET('Utility Tables'!$B$3,$B48+S$1,0)=S$47)</f>
        <v>1</v>
      </c>
      <c r="T48" s="3">
        <f ca="1">--(OFFSET('Utility Tables'!$B$3,$B48+T$1,0)=T$47)</f>
        <v>1</v>
      </c>
      <c r="U48" s="3">
        <f ca="1">--(OFFSET('Utility Tables'!$B$3,$B48+U$1,0)=U$47)</f>
        <v>1</v>
      </c>
      <c r="V48" s="3">
        <f ca="1">--(OFFSET('Utility Tables'!$B$3,$B48+V$1,0)=V$47)</f>
        <v>1</v>
      </c>
      <c r="W48" s="3">
        <f ca="1">--(OFFSET('Utility Tables'!$B$3,$B48+W$1,0)=W$47)</f>
        <v>1</v>
      </c>
      <c r="X48" s="3">
        <f ca="1">--(OFFSET('Utility Tables'!$B$3,$B48+X$1,0)=X$47)</f>
        <v>1</v>
      </c>
      <c r="Y48" s="3">
        <f ca="1">--(OFFSET('Utility Tables'!$B$3,$B48+Y$1,0)=Y$47)</f>
        <v>1</v>
      </c>
      <c r="Z48" s="3">
        <f ca="1">--(OFFSET('Utility Tables'!$B$3,$B48+Z$1,0)=Z$47)</f>
        <v>1</v>
      </c>
      <c r="AA48" s="3">
        <f ca="1">--(OFFSET('Utility Tables'!$B$3,$B48+AA$1,0)=AA$47)</f>
        <v>1</v>
      </c>
      <c r="AB48" s="3">
        <f ca="1">--(OFFSET('Utility Tables'!$B$3,$B48+AB$1,0)=AB$47)</f>
        <v>1</v>
      </c>
      <c r="AC48" s="3">
        <f ca="1">--(OFFSET('Utility Tables'!$B$3,$B48+AC$1,0)=AC$47)</f>
        <v>1</v>
      </c>
      <c r="AD48" s="3">
        <f ca="1">--(OFFSET('Utility Tables'!$B$3,$B48+AD$1,0)=AD$47)</f>
        <v>1</v>
      </c>
      <c r="AE48" s="3">
        <f ca="1">--(OFFSET('Utility Tables'!$B$3,$B48+AE$1,0)=AE$47)</f>
        <v>1</v>
      </c>
      <c r="AF48" s="3">
        <f ca="1">--(OFFSET('Utility Tables'!$B$3,$B48+AF$1,0)=AF$47)</f>
        <v>1</v>
      </c>
      <c r="AG48" s="3">
        <f ca="1">--(OFFSET('Utility Tables'!$B$3,$B48+AG$1,0)=AG$47)</f>
        <v>1</v>
      </c>
    </row>
    <row r="49" spans="1:33" x14ac:dyDescent="0.2">
      <c r="A49" s="4">
        <f t="shared" ref="A49:A86" ca="1" si="12">SUM(D49:AG49)/COLUMNS(D49:AG49)</f>
        <v>1</v>
      </c>
      <c r="B49">
        <f t="shared" ref="B49:C49" si="13">B4</f>
        <v>43</v>
      </c>
      <c r="C49" t="str">
        <f t="shared" ca="1" si="13"/>
        <v>Anaheim</v>
      </c>
      <c r="D49" s="3">
        <f ca="1">--(OFFSET('Utility Tables'!$B$3,$B49+D$1,0)=D$47)</f>
        <v>1</v>
      </c>
      <c r="E49" s="3">
        <f ca="1">--(OFFSET('Utility Tables'!$B$3,$B49+E$1,0)=E$47)</f>
        <v>1</v>
      </c>
      <c r="F49" s="3">
        <f ca="1">--(OFFSET('Utility Tables'!$B$3,$B49+F$1,0)=F$47)</f>
        <v>1</v>
      </c>
      <c r="G49" s="3">
        <f ca="1">--(OFFSET('Utility Tables'!$B$3,$B49+G$1,0)=G$47)</f>
        <v>1</v>
      </c>
      <c r="H49" s="3">
        <f ca="1">--(OFFSET('Utility Tables'!$B$3,$B49+H$1,0)=H$47)</f>
        <v>1</v>
      </c>
      <c r="I49" s="3">
        <f ca="1">--(OFFSET('Utility Tables'!$B$3,$B49+I$1,0)=I$47)</f>
        <v>1</v>
      </c>
      <c r="J49" s="3">
        <f ca="1">--(OFFSET('Utility Tables'!$B$3,$B49+J$1,0)=J$47)</f>
        <v>1</v>
      </c>
      <c r="K49" s="3">
        <f ca="1">--(OFFSET('Utility Tables'!$B$3,$B49+K$1,0)=K$47)</f>
        <v>1</v>
      </c>
      <c r="L49" s="3">
        <f ca="1">--(OFFSET('Utility Tables'!$B$3,$B49+L$1,0)=L$47)</f>
        <v>1</v>
      </c>
      <c r="M49" s="3">
        <f ca="1">--(OFFSET('Utility Tables'!$B$3,$B49+M$1,0)=M$47)</f>
        <v>1</v>
      </c>
      <c r="N49" s="3">
        <f ca="1">--(OFFSET('Utility Tables'!$B$3,$B49+N$1,0)=N$47)</f>
        <v>1</v>
      </c>
      <c r="O49" s="3">
        <f ca="1">--(OFFSET('Utility Tables'!$B$3,$B49+O$1,0)=O$47)</f>
        <v>1</v>
      </c>
      <c r="P49" s="3">
        <f ca="1">--(OFFSET('Utility Tables'!$B$3,$B49+P$1,0)=P$47)</f>
        <v>1</v>
      </c>
      <c r="Q49" s="3">
        <f ca="1">--(OFFSET('Utility Tables'!$B$3,$B49+Q$1,0)=Q$47)</f>
        <v>1</v>
      </c>
      <c r="R49" s="3">
        <f ca="1">--(OFFSET('Utility Tables'!$B$3,$B49+R$1,0)=R$47)</f>
        <v>1</v>
      </c>
      <c r="S49" s="3">
        <f ca="1">--(OFFSET('Utility Tables'!$B$3,$B49+S$1,0)=S$47)</f>
        <v>1</v>
      </c>
      <c r="T49" s="3">
        <f ca="1">--(OFFSET('Utility Tables'!$B$3,$B49+T$1,0)=T$47)</f>
        <v>1</v>
      </c>
      <c r="U49" s="3">
        <f ca="1">--(OFFSET('Utility Tables'!$B$3,$B49+U$1,0)=U$47)</f>
        <v>1</v>
      </c>
      <c r="V49" s="3">
        <f ca="1">--(OFFSET('Utility Tables'!$B$3,$B49+V$1,0)=V$47)</f>
        <v>1</v>
      </c>
      <c r="W49" s="3">
        <f ca="1">--(OFFSET('Utility Tables'!$B$3,$B49+W$1,0)=W$47)</f>
        <v>1</v>
      </c>
      <c r="X49" s="3">
        <f ca="1">--(OFFSET('Utility Tables'!$B$3,$B49+X$1,0)=X$47)</f>
        <v>1</v>
      </c>
      <c r="Y49" s="3">
        <f ca="1">--(OFFSET('Utility Tables'!$B$3,$B49+Y$1,0)=Y$47)</f>
        <v>1</v>
      </c>
      <c r="Z49" s="3">
        <f ca="1">--(OFFSET('Utility Tables'!$B$3,$B49+Z$1,0)=Z$47)</f>
        <v>1</v>
      </c>
      <c r="AA49" s="3">
        <f ca="1">--(OFFSET('Utility Tables'!$B$3,$B49+AA$1,0)=AA$47)</f>
        <v>1</v>
      </c>
      <c r="AB49" s="3">
        <f ca="1">--(OFFSET('Utility Tables'!$B$3,$B49+AB$1,0)=AB$47)</f>
        <v>1</v>
      </c>
      <c r="AC49" s="3">
        <f ca="1">--(OFFSET('Utility Tables'!$B$3,$B49+AC$1,0)=AC$47)</f>
        <v>1</v>
      </c>
      <c r="AD49" s="3">
        <f ca="1">--(OFFSET('Utility Tables'!$B$3,$B49+AD$1,0)=AD$47)</f>
        <v>1</v>
      </c>
      <c r="AE49" s="3">
        <f ca="1">--(OFFSET('Utility Tables'!$B$3,$B49+AE$1,0)=AE$47)</f>
        <v>1</v>
      </c>
      <c r="AF49" s="3">
        <f ca="1">--(OFFSET('Utility Tables'!$B$3,$B49+AF$1,0)=AF$47)</f>
        <v>1</v>
      </c>
      <c r="AG49" s="3">
        <f ca="1">--(OFFSET('Utility Tables'!$B$3,$B49+AG$1,0)=AG$47)</f>
        <v>1</v>
      </c>
    </row>
    <row r="50" spans="1:33" x14ac:dyDescent="0.2">
      <c r="A50" s="4">
        <f t="shared" ca="1" si="12"/>
        <v>1</v>
      </c>
      <c r="B50">
        <f t="shared" ref="B50:C50" si="14">B5</f>
        <v>83</v>
      </c>
      <c r="C50" t="str">
        <f t="shared" ca="1" si="14"/>
        <v>Azusa</v>
      </c>
      <c r="D50" s="3">
        <f ca="1">--(OFFSET('Utility Tables'!$B$3,$B50+D$1,0)=D$47)</f>
        <v>1</v>
      </c>
      <c r="E50" s="3">
        <f ca="1">--(OFFSET('Utility Tables'!$B$3,$B50+E$1,0)=E$47)</f>
        <v>1</v>
      </c>
      <c r="F50" s="3">
        <f ca="1">--(OFFSET('Utility Tables'!$B$3,$B50+F$1,0)=F$47)</f>
        <v>1</v>
      </c>
      <c r="G50" s="3">
        <f ca="1">--(OFFSET('Utility Tables'!$B$3,$B50+G$1,0)=G$47)</f>
        <v>1</v>
      </c>
      <c r="H50" s="3">
        <f ca="1">--(OFFSET('Utility Tables'!$B$3,$B50+H$1,0)=H$47)</f>
        <v>1</v>
      </c>
      <c r="I50" s="3">
        <f ca="1">--(OFFSET('Utility Tables'!$B$3,$B50+I$1,0)=I$47)</f>
        <v>1</v>
      </c>
      <c r="J50" s="3">
        <f ca="1">--(OFFSET('Utility Tables'!$B$3,$B50+J$1,0)=J$47)</f>
        <v>1</v>
      </c>
      <c r="K50" s="3">
        <f ca="1">--(OFFSET('Utility Tables'!$B$3,$B50+K$1,0)=K$47)</f>
        <v>1</v>
      </c>
      <c r="L50" s="3">
        <f ca="1">--(OFFSET('Utility Tables'!$B$3,$B50+L$1,0)=L$47)</f>
        <v>1</v>
      </c>
      <c r="M50" s="3">
        <f ca="1">--(OFFSET('Utility Tables'!$B$3,$B50+M$1,0)=M$47)</f>
        <v>1</v>
      </c>
      <c r="N50" s="3">
        <f ca="1">--(OFFSET('Utility Tables'!$B$3,$B50+N$1,0)=N$47)</f>
        <v>1</v>
      </c>
      <c r="O50" s="3">
        <f ca="1">--(OFFSET('Utility Tables'!$B$3,$B50+O$1,0)=O$47)</f>
        <v>1</v>
      </c>
      <c r="P50" s="3">
        <f ca="1">--(OFFSET('Utility Tables'!$B$3,$B50+P$1,0)=P$47)</f>
        <v>1</v>
      </c>
      <c r="Q50" s="3">
        <f ca="1">--(OFFSET('Utility Tables'!$B$3,$B50+Q$1,0)=Q$47)</f>
        <v>1</v>
      </c>
      <c r="R50" s="3">
        <f ca="1">--(OFFSET('Utility Tables'!$B$3,$B50+R$1,0)=R$47)</f>
        <v>1</v>
      </c>
      <c r="S50" s="3">
        <f ca="1">--(OFFSET('Utility Tables'!$B$3,$B50+S$1,0)=S$47)</f>
        <v>1</v>
      </c>
      <c r="T50" s="3">
        <f ca="1">--(OFFSET('Utility Tables'!$B$3,$B50+T$1,0)=T$47)</f>
        <v>1</v>
      </c>
      <c r="U50" s="3">
        <f ca="1">--(OFFSET('Utility Tables'!$B$3,$B50+U$1,0)=U$47)</f>
        <v>1</v>
      </c>
      <c r="V50" s="3">
        <f ca="1">--(OFFSET('Utility Tables'!$B$3,$B50+V$1,0)=V$47)</f>
        <v>1</v>
      </c>
      <c r="W50" s="3">
        <f ca="1">--(OFFSET('Utility Tables'!$B$3,$B50+W$1,0)=W$47)</f>
        <v>1</v>
      </c>
      <c r="X50" s="3">
        <f ca="1">--(OFFSET('Utility Tables'!$B$3,$B50+X$1,0)=X$47)</f>
        <v>1</v>
      </c>
      <c r="Y50" s="3">
        <f ca="1">--(OFFSET('Utility Tables'!$B$3,$B50+Y$1,0)=Y$47)</f>
        <v>1</v>
      </c>
      <c r="Z50" s="3">
        <f ca="1">--(OFFSET('Utility Tables'!$B$3,$B50+Z$1,0)=Z$47)</f>
        <v>1</v>
      </c>
      <c r="AA50" s="3">
        <f ca="1">--(OFFSET('Utility Tables'!$B$3,$B50+AA$1,0)=AA$47)</f>
        <v>1</v>
      </c>
      <c r="AB50" s="3">
        <f ca="1">--(OFFSET('Utility Tables'!$B$3,$B50+AB$1,0)=AB$47)</f>
        <v>1</v>
      </c>
      <c r="AC50" s="3">
        <f ca="1">--(OFFSET('Utility Tables'!$B$3,$B50+AC$1,0)=AC$47)</f>
        <v>1</v>
      </c>
      <c r="AD50" s="3">
        <f ca="1">--(OFFSET('Utility Tables'!$B$3,$B50+AD$1,0)=AD$47)</f>
        <v>1</v>
      </c>
      <c r="AE50" s="3">
        <f ca="1">--(OFFSET('Utility Tables'!$B$3,$B50+AE$1,0)=AE$47)</f>
        <v>1</v>
      </c>
      <c r="AF50" s="3">
        <f ca="1">--(OFFSET('Utility Tables'!$B$3,$B50+AF$1,0)=AF$47)</f>
        <v>1</v>
      </c>
      <c r="AG50" s="3">
        <f ca="1">--(OFFSET('Utility Tables'!$B$3,$B50+AG$1,0)=AG$47)</f>
        <v>1</v>
      </c>
    </row>
    <row r="51" spans="1:33" x14ac:dyDescent="0.2">
      <c r="A51" s="4">
        <f t="shared" ca="1" si="12"/>
        <v>1</v>
      </c>
      <c r="B51">
        <f t="shared" ref="B51:C51" si="15">B6</f>
        <v>123</v>
      </c>
      <c r="C51" t="str">
        <f t="shared" ca="1" si="15"/>
        <v>Banning</v>
      </c>
      <c r="D51" s="3">
        <f ca="1">--(OFFSET('Utility Tables'!$B$3,$B51+D$1,0)=D$47)</f>
        <v>1</v>
      </c>
      <c r="E51" s="3">
        <f ca="1">--(OFFSET('Utility Tables'!$B$3,$B51+E$1,0)=E$47)</f>
        <v>1</v>
      </c>
      <c r="F51" s="3">
        <f ca="1">--(OFFSET('Utility Tables'!$B$3,$B51+F$1,0)=F$47)</f>
        <v>1</v>
      </c>
      <c r="G51" s="3">
        <f ca="1">--(OFFSET('Utility Tables'!$B$3,$B51+G$1,0)=G$47)</f>
        <v>1</v>
      </c>
      <c r="H51" s="3">
        <f ca="1">--(OFFSET('Utility Tables'!$B$3,$B51+H$1,0)=H$47)</f>
        <v>1</v>
      </c>
      <c r="I51" s="3">
        <f ca="1">--(OFFSET('Utility Tables'!$B$3,$B51+I$1,0)=I$47)</f>
        <v>1</v>
      </c>
      <c r="J51" s="3">
        <f ca="1">--(OFFSET('Utility Tables'!$B$3,$B51+J$1,0)=J$47)</f>
        <v>1</v>
      </c>
      <c r="K51" s="3">
        <f ca="1">--(OFFSET('Utility Tables'!$B$3,$B51+K$1,0)=K$47)</f>
        <v>1</v>
      </c>
      <c r="L51" s="3">
        <f ca="1">--(OFFSET('Utility Tables'!$B$3,$B51+L$1,0)=L$47)</f>
        <v>1</v>
      </c>
      <c r="M51" s="3">
        <f ca="1">--(OFFSET('Utility Tables'!$B$3,$B51+M$1,0)=M$47)</f>
        <v>1</v>
      </c>
      <c r="N51" s="3">
        <f ca="1">--(OFFSET('Utility Tables'!$B$3,$B51+N$1,0)=N$47)</f>
        <v>1</v>
      </c>
      <c r="O51" s="3">
        <f ca="1">--(OFFSET('Utility Tables'!$B$3,$B51+O$1,0)=O$47)</f>
        <v>1</v>
      </c>
      <c r="P51" s="3">
        <f ca="1">--(OFFSET('Utility Tables'!$B$3,$B51+P$1,0)=P$47)</f>
        <v>1</v>
      </c>
      <c r="Q51" s="3">
        <f ca="1">--(OFFSET('Utility Tables'!$B$3,$B51+Q$1,0)=Q$47)</f>
        <v>1</v>
      </c>
      <c r="R51" s="3">
        <f ca="1">--(OFFSET('Utility Tables'!$B$3,$B51+R$1,0)=R$47)</f>
        <v>1</v>
      </c>
      <c r="S51" s="3">
        <f ca="1">--(OFFSET('Utility Tables'!$B$3,$B51+S$1,0)=S$47)</f>
        <v>1</v>
      </c>
      <c r="T51" s="3">
        <f ca="1">--(OFFSET('Utility Tables'!$B$3,$B51+T$1,0)=T$47)</f>
        <v>1</v>
      </c>
      <c r="U51" s="3">
        <f ca="1">--(OFFSET('Utility Tables'!$B$3,$B51+U$1,0)=U$47)</f>
        <v>1</v>
      </c>
      <c r="V51" s="3">
        <f ca="1">--(OFFSET('Utility Tables'!$B$3,$B51+V$1,0)=V$47)</f>
        <v>1</v>
      </c>
      <c r="W51" s="3">
        <f ca="1">--(OFFSET('Utility Tables'!$B$3,$B51+W$1,0)=W$47)</f>
        <v>1</v>
      </c>
      <c r="X51" s="3">
        <f ca="1">--(OFFSET('Utility Tables'!$B$3,$B51+X$1,0)=X$47)</f>
        <v>1</v>
      </c>
      <c r="Y51" s="3">
        <f ca="1">--(OFFSET('Utility Tables'!$B$3,$B51+Y$1,0)=Y$47)</f>
        <v>1</v>
      </c>
      <c r="Z51" s="3">
        <f ca="1">--(OFFSET('Utility Tables'!$B$3,$B51+Z$1,0)=Z$47)</f>
        <v>1</v>
      </c>
      <c r="AA51" s="3">
        <f ca="1">--(OFFSET('Utility Tables'!$B$3,$B51+AA$1,0)=AA$47)</f>
        <v>1</v>
      </c>
      <c r="AB51" s="3">
        <f ca="1">--(OFFSET('Utility Tables'!$B$3,$B51+AB$1,0)=AB$47)</f>
        <v>1</v>
      </c>
      <c r="AC51" s="3">
        <f ca="1">--(OFFSET('Utility Tables'!$B$3,$B51+AC$1,0)=AC$47)</f>
        <v>1</v>
      </c>
      <c r="AD51" s="3">
        <f ca="1">--(OFFSET('Utility Tables'!$B$3,$B51+AD$1,0)=AD$47)</f>
        <v>1</v>
      </c>
      <c r="AE51" s="3">
        <f ca="1">--(OFFSET('Utility Tables'!$B$3,$B51+AE$1,0)=AE$47)</f>
        <v>1</v>
      </c>
      <c r="AF51" s="3">
        <f ca="1">--(OFFSET('Utility Tables'!$B$3,$B51+AF$1,0)=AF$47)</f>
        <v>1</v>
      </c>
      <c r="AG51" s="3">
        <f ca="1">--(OFFSET('Utility Tables'!$B$3,$B51+AG$1,0)=AG$47)</f>
        <v>1</v>
      </c>
    </row>
    <row r="52" spans="1:33" x14ac:dyDescent="0.2">
      <c r="A52" s="4">
        <f t="shared" ca="1" si="12"/>
        <v>1</v>
      </c>
      <c r="B52">
        <f t="shared" ref="B52:C52" si="16">B7</f>
        <v>163</v>
      </c>
      <c r="C52" t="str">
        <f t="shared" ca="1" si="16"/>
        <v>Biggs</v>
      </c>
      <c r="D52" s="3">
        <f ca="1">--(OFFSET('Utility Tables'!$B$3,$B52+D$1,0)=D$47)</f>
        <v>1</v>
      </c>
      <c r="E52" s="3">
        <f ca="1">--(OFFSET('Utility Tables'!$B$3,$B52+E$1,0)=E$47)</f>
        <v>1</v>
      </c>
      <c r="F52" s="3">
        <f ca="1">--(OFFSET('Utility Tables'!$B$3,$B52+F$1,0)=F$47)</f>
        <v>1</v>
      </c>
      <c r="G52" s="3">
        <f ca="1">--(OFFSET('Utility Tables'!$B$3,$B52+G$1,0)=G$47)</f>
        <v>1</v>
      </c>
      <c r="H52" s="3">
        <f ca="1">--(OFFSET('Utility Tables'!$B$3,$B52+H$1,0)=H$47)</f>
        <v>1</v>
      </c>
      <c r="I52" s="3">
        <f ca="1">--(OFFSET('Utility Tables'!$B$3,$B52+I$1,0)=I$47)</f>
        <v>1</v>
      </c>
      <c r="J52" s="3">
        <f ca="1">--(OFFSET('Utility Tables'!$B$3,$B52+J$1,0)=J$47)</f>
        <v>1</v>
      </c>
      <c r="K52" s="3">
        <f ca="1">--(OFFSET('Utility Tables'!$B$3,$B52+K$1,0)=K$47)</f>
        <v>1</v>
      </c>
      <c r="L52" s="3">
        <f ca="1">--(OFFSET('Utility Tables'!$B$3,$B52+L$1,0)=L$47)</f>
        <v>1</v>
      </c>
      <c r="M52" s="3">
        <f ca="1">--(OFFSET('Utility Tables'!$B$3,$B52+M$1,0)=M$47)</f>
        <v>1</v>
      </c>
      <c r="N52" s="3">
        <f ca="1">--(OFFSET('Utility Tables'!$B$3,$B52+N$1,0)=N$47)</f>
        <v>1</v>
      </c>
      <c r="O52" s="3">
        <f ca="1">--(OFFSET('Utility Tables'!$B$3,$B52+O$1,0)=O$47)</f>
        <v>1</v>
      </c>
      <c r="P52" s="3">
        <f ca="1">--(OFFSET('Utility Tables'!$B$3,$B52+P$1,0)=P$47)</f>
        <v>1</v>
      </c>
      <c r="Q52" s="3">
        <f ca="1">--(OFFSET('Utility Tables'!$B$3,$B52+Q$1,0)=Q$47)</f>
        <v>1</v>
      </c>
      <c r="R52" s="3">
        <f ca="1">--(OFFSET('Utility Tables'!$B$3,$B52+R$1,0)=R$47)</f>
        <v>1</v>
      </c>
      <c r="S52" s="3">
        <f ca="1">--(OFFSET('Utility Tables'!$B$3,$B52+S$1,0)=S$47)</f>
        <v>1</v>
      </c>
      <c r="T52" s="3">
        <f ca="1">--(OFFSET('Utility Tables'!$B$3,$B52+T$1,0)=T$47)</f>
        <v>1</v>
      </c>
      <c r="U52" s="3">
        <f ca="1">--(OFFSET('Utility Tables'!$B$3,$B52+U$1,0)=U$47)</f>
        <v>1</v>
      </c>
      <c r="V52" s="3">
        <f ca="1">--(OFFSET('Utility Tables'!$B$3,$B52+V$1,0)=V$47)</f>
        <v>1</v>
      </c>
      <c r="W52" s="3">
        <f ca="1">--(OFFSET('Utility Tables'!$B$3,$B52+W$1,0)=W$47)</f>
        <v>1</v>
      </c>
      <c r="X52" s="3">
        <f ca="1">--(OFFSET('Utility Tables'!$B$3,$B52+X$1,0)=X$47)</f>
        <v>1</v>
      </c>
      <c r="Y52" s="3">
        <f ca="1">--(OFFSET('Utility Tables'!$B$3,$B52+Y$1,0)=Y$47)</f>
        <v>1</v>
      </c>
      <c r="Z52" s="3">
        <f ca="1">--(OFFSET('Utility Tables'!$B$3,$B52+Z$1,0)=Z$47)</f>
        <v>1</v>
      </c>
      <c r="AA52" s="3">
        <f ca="1">--(OFFSET('Utility Tables'!$B$3,$B52+AA$1,0)=AA$47)</f>
        <v>1</v>
      </c>
      <c r="AB52" s="3">
        <f ca="1">--(OFFSET('Utility Tables'!$B$3,$B52+AB$1,0)=AB$47)</f>
        <v>1</v>
      </c>
      <c r="AC52" s="3">
        <f ca="1">--(OFFSET('Utility Tables'!$B$3,$B52+AC$1,0)=AC$47)</f>
        <v>1</v>
      </c>
      <c r="AD52" s="3">
        <f ca="1">--(OFFSET('Utility Tables'!$B$3,$B52+AD$1,0)=AD$47)</f>
        <v>1</v>
      </c>
      <c r="AE52" s="3">
        <f ca="1">--(OFFSET('Utility Tables'!$B$3,$B52+AE$1,0)=AE$47)</f>
        <v>1</v>
      </c>
      <c r="AF52" s="3">
        <f ca="1">--(OFFSET('Utility Tables'!$B$3,$B52+AF$1,0)=AF$47)</f>
        <v>1</v>
      </c>
      <c r="AG52" s="3">
        <f ca="1">--(OFFSET('Utility Tables'!$B$3,$B52+AG$1,0)=AG$47)</f>
        <v>1</v>
      </c>
    </row>
    <row r="53" spans="1:33" x14ac:dyDescent="0.2">
      <c r="A53" s="4">
        <f t="shared" ca="1" si="12"/>
        <v>1</v>
      </c>
      <c r="B53">
        <f t="shared" ref="B53:C53" si="17">B8</f>
        <v>203</v>
      </c>
      <c r="C53" t="str">
        <f t="shared" ca="1" si="17"/>
        <v>Burbank</v>
      </c>
      <c r="D53" s="3">
        <f ca="1">--(OFFSET('Utility Tables'!$B$3,$B53+D$1,0)=D$47)</f>
        <v>1</v>
      </c>
      <c r="E53" s="3">
        <f ca="1">--(OFFSET('Utility Tables'!$B$3,$B53+E$1,0)=E$47)</f>
        <v>1</v>
      </c>
      <c r="F53" s="3">
        <f ca="1">--(OFFSET('Utility Tables'!$B$3,$B53+F$1,0)=F$47)</f>
        <v>1</v>
      </c>
      <c r="G53" s="3">
        <f ca="1">--(OFFSET('Utility Tables'!$B$3,$B53+G$1,0)=G$47)</f>
        <v>1</v>
      </c>
      <c r="H53" s="3">
        <f ca="1">--(OFFSET('Utility Tables'!$B$3,$B53+H$1,0)=H$47)</f>
        <v>1</v>
      </c>
      <c r="I53" s="3">
        <f ca="1">--(OFFSET('Utility Tables'!$B$3,$B53+I$1,0)=I$47)</f>
        <v>1</v>
      </c>
      <c r="J53" s="3">
        <f ca="1">--(OFFSET('Utility Tables'!$B$3,$B53+J$1,0)=J$47)</f>
        <v>1</v>
      </c>
      <c r="K53" s="3">
        <f ca="1">--(OFFSET('Utility Tables'!$B$3,$B53+K$1,0)=K$47)</f>
        <v>1</v>
      </c>
      <c r="L53" s="3">
        <f ca="1">--(OFFSET('Utility Tables'!$B$3,$B53+L$1,0)=L$47)</f>
        <v>1</v>
      </c>
      <c r="M53" s="3">
        <f ca="1">--(OFFSET('Utility Tables'!$B$3,$B53+M$1,0)=M$47)</f>
        <v>1</v>
      </c>
      <c r="N53" s="3">
        <f ca="1">--(OFFSET('Utility Tables'!$B$3,$B53+N$1,0)=N$47)</f>
        <v>1</v>
      </c>
      <c r="O53" s="3">
        <f ca="1">--(OFFSET('Utility Tables'!$B$3,$B53+O$1,0)=O$47)</f>
        <v>1</v>
      </c>
      <c r="P53" s="3">
        <f ca="1">--(OFFSET('Utility Tables'!$B$3,$B53+P$1,0)=P$47)</f>
        <v>1</v>
      </c>
      <c r="Q53" s="3">
        <f ca="1">--(OFFSET('Utility Tables'!$B$3,$B53+Q$1,0)=Q$47)</f>
        <v>1</v>
      </c>
      <c r="R53" s="3">
        <f ca="1">--(OFFSET('Utility Tables'!$B$3,$B53+R$1,0)=R$47)</f>
        <v>1</v>
      </c>
      <c r="S53" s="3">
        <f ca="1">--(OFFSET('Utility Tables'!$B$3,$B53+S$1,0)=S$47)</f>
        <v>1</v>
      </c>
      <c r="T53" s="3">
        <f ca="1">--(OFFSET('Utility Tables'!$B$3,$B53+T$1,0)=T$47)</f>
        <v>1</v>
      </c>
      <c r="U53" s="3">
        <f ca="1">--(OFFSET('Utility Tables'!$B$3,$B53+U$1,0)=U$47)</f>
        <v>1</v>
      </c>
      <c r="V53" s="3">
        <f ca="1">--(OFFSET('Utility Tables'!$B$3,$B53+V$1,0)=V$47)</f>
        <v>1</v>
      </c>
      <c r="W53" s="3">
        <f ca="1">--(OFFSET('Utility Tables'!$B$3,$B53+W$1,0)=W$47)</f>
        <v>1</v>
      </c>
      <c r="X53" s="3">
        <f ca="1">--(OFFSET('Utility Tables'!$B$3,$B53+X$1,0)=X$47)</f>
        <v>1</v>
      </c>
      <c r="Y53" s="3">
        <f ca="1">--(OFFSET('Utility Tables'!$B$3,$B53+Y$1,0)=Y$47)</f>
        <v>1</v>
      </c>
      <c r="Z53" s="3">
        <f ca="1">--(OFFSET('Utility Tables'!$B$3,$B53+Z$1,0)=Z$47)</f>
        <v>1</v>
      </c>
      <c r="AA53" s="3">
        <f ca="1">--(OFFSET('Utility Tables'!$B$3,$B53+AA$1,0)=AA$47)</f>
        <v>1</v>
      </c>
      <c r="AB53" s="3">
        <f ca="1">--(OFFSET('Utility Tables'!$B$3,$B53+AB$1,0)=AB$47)</f>
        <v>1</v>
      </c>
      <c r="AC53" s="3">
        <f ca="1">--(OFFSET('Utility Tables'!$B$3,$B53+AC$1,0)=AC$47)</f>
        <v>1</v>
      </c>
      <c r="AD53" s="3">
        <f ca="1">--(OFFSET('Utility Tables'!$B$3,$B53+AD$1,0)=AD$47)</f>
        <v>1</v>
      </c>
      <c r="AE53" s="3">
        <f ca="1">--(OFFSET('Utility Tables'!$B$3,$B53+AE$1,0)=AE$47)</f>
        <v>1</v>
      </c>
      <c r="AF53" s="3">
        <f ca="1">--(OFFSET('Utility Tables'!$B$3,$B53+AF$1,0)=AF$47)</f>
        <v>1</v>
      </c>
      <c r="AG53" s="3">
        <f ca="1">--(OFFSET('Utility Tables'!$B$3,$B53+AG$1,0)=AG$47)</f>
        <v>1</v>
      </c>
    </row>
    <row r="54" spans="1:33" x14ac:dyDescent="0.2">
      <c r="A54" s="4">
        <f t="shared" ca="1" si="12"/>
        <v>1</v>
      </c>
      <c r="B54">
        <f t="shared" ref="B54:C54" si="18">B9</f>
        <v>243</v>
      </c>
      <c r="C54" t="str">
        <f t="shared" ca="1" si="18"/>
        <v>Colton</v>
      </c>
      <c r="D54" s="3">
        <f ca="1">--(OFFSET('Utility Tables'!$B$3,$B54+D$1,0)=D$47)</f>
        <v>1</v>
      </c>
      <c r="E54" s="3">
        <f ca="1">--(OFFSET('Utility Tables'!$B$3,$B54+E$1,0)=E$47)</f>
        <v>1</v>
      </c>
      <c r="F54" s="3">
        <f ca="1">--(OFFSET('Utility Tables'!$B$3,$B54+F$1,0)=F$47)</f>
        <v>1</v>
      </c>
      <c r="G54" s="3">
        <f ca="1">--(OFFSET('Utility Tables'!$B$3,$B54+G$1,0)=G$47)</f>
        <v>1</v>
      </c>
      <c r="H54" s="3">
        <f ca="1">--(OFFSET('Utility Tables'!$B$3,$B54+H$1,0)=H$47)</f>
        <v>1</v>
      </c>
      <c r="I54" s="3">
        <f ca="1">--(OFFSET('Utility Tables'!$B$3,$B54+I$1,0)=I$47)</f>
        <v>1</v>
      </c>
      <c r="J54" s="3">
        <f ca="1">--(OFFSET('Utility Tables'!$B$3,$B54+J$1,0)=J$47)</f>
        <v>1</v>
      </c>
      <c r="K54" s="3">
        <f ca="1">--(OFFSET('Utility Tables'!$B$3,$B54+K$1,0)=K$47)</f>
        <v>1</v>
      </c>
      <c r="L54" s="3">
        <f ca="1">--(OFFSET('Utility Tables'!$B$3,$B54+L$1,0)=L$47)</f>
        <v>1</v>
      </c>
      <c r="M54" s="3">
        <f ca="1">--(OFFSET('Utility Tables'!$B$3,$B54+M$1,0)=M$47)</f>
        <v>1</v>
      </c>
      <c r="N54" s="3">
        <f ca="1">--(OFFSET('Utility Tables'!$B$3,$B54+N$1,0)=N$47)</f>
        <v>1</v>
      </c>
      <c r="O54" s="3">
        <f ca="1">--(OFFSET('Utility Tables'!$B$3,$B54+O$1,0)=O$47)</f>
        <v>1</v>
      </c>
      <c r="P54" s="3">
        <f ca="1">--(OFFSET('Utility Tables'!$B$3,$B54+P$1,0)=P$47)</f>
        <v>1</v>
      </c>
      <c r="Q54" s="3">
        <f ca="1">--(OFFSET('Utility Tables'!$B$3,$B54+Q$1,0)=Q$47)</f>
        <v>1</v>
      </c>
      <c r="R54" s="3">
        <f ca="1">--(OFFSET('Utility Tables'!$B$3,$B54+R$1,0)=R$47)</f>
        <v>1</v>
      </c>
      <c r="S54" s="3">
        <f ca="1">--(OFFSET('Utility Tables'!$B$3,$B54+S$1,0)=S$47)</f>
        <v>1</v>
      </c>
      <c r="T54" s="3">
        <f ca="1">--(OFFSET('Utility Tables'!$B$3,$B54+T$1,0)=T$47)</f>
        <v>1</v>
      </c>
      <c r="U54" s="3">
        <f ca="1">--(OFFSET('Utility Tables'!$B$3,$B54+U$1,0)=U$47)</f>
        <v>1</v>
      </c>
      <c r="V54" s="3">
        <f ca="1">--(OFFSET('Utility Tables'!$B$3,$B54+V$1,0)=V$47)</f>
        <v>1</v>
      </c>
      <c r="W54" s="3">
        <f ca="1">--(OFFSET('Utility Tables'!$B$3,$B54+W$1,0)=W$47)</f>
        <v>1</v>
      </c>
      <c r="X54" s="3">
        <f ca="1">--(OFFSET('Utility Tables'!$B$3,$B54+X$1,0)=X$47)</f>
        <v>1</v>
      </c>
      <c r="Y54" s="3">
        <f ca="1">--(OFFSET('Utility Tables'!$B$3,$B54+Y$1,0)=Y$47)</f>
        <v>1</v>
      </c>
      <c r="Z54" s="3">
        <f ca="1">--(OFFSET('Utility Tables'!$B$3,$B54+Z$1,0)=Z$47)</f>
        <v>1</v>
      </c>
      <c r="AA54" s="3">
        <f ca="1">--(OFFSET('Utility Tables'!$B$3,$B54+AA$1,0)=AA$47)</f>
        <v>1</v>
      </c>
      <c r="AB54" s="3">
        <f ca="1">--(OFFSET('Utility Tables'!$B$3,$B54+AB$1,0)=AB$47)</f>
        <v>1</v>
      </c>
      <c r="AC54" s="3">
        <f ca="1">--(OFFSET('Utility Tables'!$B$3,$B54+AC$1,0)=AC$47)</f>
        <v>1</v>
      </c>
      <c r="AD54" s="3">
        <f ca="1">--(OFFSET('Utility Tables'!$B$3,$B54+AD$1,0)=AD$47)</f>
        <v>1</v>
      </c>
      <c r="AE54" s="3">
        <f ca="1">--(OFFSET('Utility Tables'!$B$3,$B54+AE$1,0)=AE$47)</f>
        <v>1</v>
      </c>
      <c r="AF54" s="3">
        <f ca="1">--(OFFSET('Utility Tables'!$B$3,$B54+AF$1,0)=AF$47)</f>
        <v>1</v>
      </c>
      <c r="AG54" s="3">
        <f ca="1">--(OFFSET('Utility Tables'!$B$3,$B54+AG$1,0)=AG$47)</f>
        <v>1</v>
      </c>
    </row>
    <row r="55" spans="1:33" x14ac:dyDescent="0.2">
      <c r="A55" s="4">
        <f t="shared" ca="1" si="12"/>
        <v>1</v>
      </c>
      <c r="B55">
        <f t="shared" ref="B55:C55" si="19">B10</f>
        <v>283</v>
      </c>
      <c r="C55" t="str">
        <f t="shared" ca="1" si="19"/>
        <v>Corona</v>
      </c>
      <c r="D55" s="3">
        <f ca="1">--(OFFSET('Utility Tables'!$B$3,$B55+D$1,0)=D$47)</f>
        <v>1</v>
      </c>
      <c r="E55" s="3">
        <f ca="1">--(OFFSET('Utility Tables'!$B$3,$B55+E$1,0)=E$47)</f>
        <v>1</v>
      </c>
      <c r="F55" s="3">
        <f ca="1">--(OFFSET('Utility Tables'!$B$3,$B55+F$1,0)=F$47)</f>
        <v>1</v>
      </c>
      <c r="G55" s="3">
        <f ca="1">--(OFFSET('Utility Tables'!$B$3,$B55+G$1,0)=G$47)</f>
        <v>1</v>
      </c>
      <c r="H55" s="3">
        <f ca="1">--(OFFSET('Utility Tables'!$B$3,$B55+H$1,0)=H$47)</f>
        <v>1</v>
      </c>
      <c r="I55" s="3">
        <f ca="1">--(OFFSET('Utility Tables'!$B$3,$B55+I$1,0)=I$47)</f>
        <v>1</v>
      </c>
      <c r="J55" s="3">
        <f ca="1">--(OFFSET('Utility Tables'!$B$3,$B55+J$1,0)=J$47)</f>
        <v>1</v>
      </c>
      <c r="K55" s="3">
        <f ca="1">--(OFFSET('Utility Tables'!$B$3,$B55+K$1,0)=K$47)</f>
        <v>1</v>
      </c>
      <c r="L55" s="3">
        <f ca="1">--(OFFSET('Utility Tables'!$B$3,$B55+L$1,0)=L$47)</f>
        <v>1</v>
      </c>
      <c r="M55" s="3">
        <f ca="1">--(OFFSET('Utility Tables'!$B$3,$B55+M$1,0)=M$47)</f>
        <v>1</v>
      </c>
      <c r="N55" s="3">
        <f ca="1">--(OFFSET('Utility Tables'!$B$3,$B55+N$1,0)=N$47)</f>
        <v>1</v>
      </c>
      <c r="O55" s="3">
        <f ca="1">--(OFFSET('Utility Tables'!$B$3,$B55+O$1,0)=O$47)</f>
        <v>1</v>
      </c>
      <c r="P55" s="3">
        <f ca="1">--(OFFSET('Utility Tables'!$B$3,$B55+P$1,0)=P$47)</f>
        <v>1</v>
      </c>
      <c r="Q55" s="3">
        <f ca="1">--(OFFSET('Utility Tables'!$B$3,$B55+Q$1,0)=Q$47)</f>
        <v>1</v>
      </c>
      <c r="R55" s="3">
        <f ca="1">--(OFFSET('Utility Tables'!$B$3,$B55+R$1,0)=R$47)</f>
        <v>1</v>
      </c>
      <c r="S55" s="3">
        <f ca="1">--(OFFSET('Utility Tables'!$B$3,$B55+S$1,0)=S$47)</f>
        <v>1</v>
      </c>
      <c r="T55" s="3">
        <f ca="1">--(OFFSET('Utility Tables'!$B$3,$B55+T$1,0)=T$47)</f>
        <v>1</v>
      </c>
      <c r="U55" s="3">
        <f ca="1">--(OFFSET('Utility Tables'!$B$3,$B55+U$1,0)=U$47)</f>
        <v>1</v>
      </c>
      <c r="V55" s="3">
        <f ca="1">--(OFFSET('Utility Tables'!$B$3,$B55+V$1,0)=V$47)</f>
        <v>1</v>
      </c>
      <c r="W55" s="3">
        <f ca="1">--(OFFSET('Utility Tables'!$B$3,$B55+W$1,0)=W$47)</f>
        <v>1</v>
      </c>
      <c r="X55" s="3">
        <f ca="1">--(OFFSET('Utility Tables'!$B$3,$B55+X$1,0)=X$47)</f>
        <v>1</v>
      </c>
      <c r="Y55" s="3">
        <f ca="1">--(OFFSET('Utility Tables'!$B$3,$B55+Y$1,0)=Y$47)</f>
        <v>1</v>
      </c>
      <c r="Z55" s="3">
        <f ca="1">--(OFFSET('Utility Tables'!$B$3,$B55+Z$1,0)=Z$47)</f>
        <v>1</v>
      </c>
      <c r="AA55" s="3">
        <f ca="1">--(OFFSET('Utility Tables'!$B$3,$B55+AA$1,0)=AA$47)</f>
        <v>1</v>
      </c>
      <c r="AB55" s="3">
        <f ca="1">--(OFFSET('Utility Tables'!$B$3,$B55+AB$1,0)=AB$47)</f>
        <v>1</v>
      </c>
      <c r="AC55" s="3">
        <f ca="1">--(OFFSET('Utility Tables'!$B$3,$B55+AC$1,0)=AC$47)</f>
        <v>1</v>
      </c>
      <c r="AD55" s="3">
        <f ca="1">--(OFFSET('Utility Tables'!$B$3,$B55+AD$1,0)=AD$47)</f>
        <v>1</v>
      </c>
      <c r="AE55" s="3">
        <f ca="1">--(OFFSET('Utility Tables'!$B$3,$B55+AE$1,0)=AE$47)</f>
        <v>1</v>
      </c>
      <c r="AF55" s="3">
        <f ca="1">--(OFFSET('Utility Tables'!$B$3,$B55+AF$1,0)=AF$47)</f>
        <v>1</v>
      </c>
      <c r="AG55" s="3">
        <f ca="1">--(OFFSET('Utility Tables'!$B$3,$B55+AG$1,0)=AG$47)</f>
        <v>1</v>
      </c>
    </row>
    <row r="56" spans="1:33" x14ac:dyDescent="0.2">
      <c r="A56" s="4">
        <f t="shared" ca="1" si="12"/>
        <v>1</v>
      </c>
      <c r="B56">
        <f t="shared" ref="B56:C56" si="20">B11</f>
        <v>323</v>
      </c>
      <c r="C56" t="str">
        <f t="shared" ca="1" si="20"/>
        <v>Glendale</v>
      </c>
      <c r="D56" s="3">
        <f ca="1">--(OFFSET('Utility Tables'!$B$3,$B56+D$1,0)=D$47)</f>
        <v>1</v>
      </c>
      <c r="E56" s="3">
        <f ca="1">--(OFFSET('Utility Tables'!$B$3,$B56+E$1,0)=E$47)</f>
        <v>1</v>
      </c>
      <c r="F56" s="3">
        <f ca="1">--(OFFSET('Utility Tables'!$B$3,$B56+F$1,0)=F$47)</f>
        <v>1</v>
      </c>
      <c r="G56" s="3">
        <f ca="1">--(OFFSET('Utility Tables'!$B$3,$B56+G$1,0)=G$47)</f>
        <v>1</v>
      </c>
      <c r="H56" s="3">
        <f ca="1">--(OFFSET('Utility Tables'!$B$3,$B56+H$1,0)=H$47)</f>
        <v>1</v>
      </c>
      <c r="I56" s="3">
        <f ca="1">--(OFFSET('Utility Tables'!$B$3,$B56+I$1,0)=I$47)</f>
        <v>1</v>
      </c>
      <c r="J56" s="3">
        <f ca="1">--(OFFSET('Utility Tables'!$B$3,$B56+J$1,0)=J$47)</f>
        <v>1</v>
      </c>
      <c r="K56" s="3">
        <f ca="1">--(OFFSET('Utility Tables'!$B$3,$B56+K$1,0)=K$47)</f>
        <v>1</v>
      </c>
      <c r="L56" s="3">
        <f ca="1">--(OFFSET('Utility Tables'!$B$3,$B56+L$1,0)=L$47)</f>
        <v>1</v>
      </c>
      <c r="M56" s="3">
        <f ca="1">--(OFFSET('Utility Tables'!$B$3,$B56+M$1,0)=M$47)</f>
        <v>1</v>
      </c>
      <c r="N56" s="3">
        <f ca="1">--(OFFSET('Utility Tables'!$B$3,$B56+N$1,0)=N$47)</f>
        <v>1</v>
      </c>
      <c r="O56" s="3">
        <f ca="1">--(OFFSET('Utility Tables'!$B$3,$B56+O$1,0)=O$47)</f>
        <v>1</v>
      </c>
      <c r="P56" s="3">
        <f ca="1">--(OFFSET('Utility Tables'!$B$3,$B56+P$1,0)=P$47)</f>
        <v>1</v>
      </c>
      <c r="Q56" s="3">
        <f ca="1">--(OFFSET('Utility Tables'!$B$3,$B56+Q$1,0)=Q$47)</f>
        <v>1</v>
      </c>
      <c r="R56" s="3">
        <f ca="1">--(OFFSET('Utility Tables'!$B$3,$B56+R$1,0)=R$47)</f>
        <v>1</v>
      </c>
      <c r="S56" s="3">
        <f ca="1">--(OFFSET('Utility Tables'!$B$3,$B56+S$1,0)=S$47)</f>
        <v>1</v>
      </c>
      <c r="T56" s="3">
        <f ca="1">--(OFFSET('Utility Tables'!$B$3,$B56+T$1,0)=T$47)</f>
        <v>1</v>
      </c>
      <c r="U56" s="3">
        <f ca="1">--(OFFSET('Utility Tables'!$B$3,$B56+U$1,0)=U$47)</f>
        <v>1</v>
      </c>
      <c r="V56" s="3">
        <f ca="1">--(OFFSET('Utility Tables'!$B$3,$B56+V$1,0)=V$47)</f>
        <v>1</v>
      </c>
      <c r="W56" s="3">
        <f ca="1">--(OFFSET('Utility Tables'!$B$3,$B56+W$1,0)=W$47)</f>
        <v>1</v>
      </c>
      <c r="X56" s="3">
        <f ca="1">--(OFFSET('Utility Tables'!$B$3,$B56+X$1,0)=X$47)</f>
        <v>1</v>
      </c>
      <c r="Y56" s="3">
        <f ca="1">--(OFFSET('Utility Tables'!$B$3,$B56+Y$1,0)=Y$47)</f>
        <v>1</v>
      </c>
      <c r="Z56" s="3">
        <f ca="1">--(OFFSET('Utility Tables'!$B$3,$B56+Z$1,0)=Z$47)</f>
        <v>1</v>
      </c>
      <c r="AA56" s="3">
        <f ca="1">--(OFFSET('Utility Tables'!$B$3,$B56+AA$1,0)=AA$47)</f>
        <v>1</v>
      </c>
      <c r="AB56" s="3">
        <f ca="1">--(OFFSET('Utility Tables'!$B$3,$B56+AB$1,0)=AB$47)</f>
        <v>1</v>
      </c>
      <c r="AC56" s="3">
        <f ca="1">--(OFFSET('Utility Tables'!$B$3,$B56+AC$1,0)=AC$47)</f>
        <v>1</v>
      </c>
      <c r="AD56" s="3">
        <f ca="1">--(OFFSET('Utility Tables'!$B$3,$B56+AD$1,0)=AD$47)</f>
        <v>1</v>
      </c>
      <c r="AE56" s="3">
        <f ca="1">--(OFFSET('Utility Tables'!$B$3,$B56+AE$1,0)=AE$47)</f>
        <v>1</v>
      </c>
      <c r="AF56" s="3">
        <f ca="1">--(OFFSET('Utility Tables'!$B$3,$B56+AF$1,0)=AF$47)</f>
        <v>1</v>
      </c>
      <c r="AG56" s="3">
        <f ca="1">--(OFFSET('Utility Tables'!$B$3,$B56+AG$1,0)=AG$47)</f>
        <v>1</v>
      </c>
    </row>
    <row r="57" spans="1:33" x14ac:dyDescent="0.2">
      <c r="A57" s="4">
        <f t="shared" ca="1" si="12"/>
        <v>1</v>
      </c>
      <c r="B57">
        <f t="shared" ref="B57:C57" si="21">B12</f>
        <v>363</v>
      </c>
      <c r="C57" t="str">
        <f t="shared" ca="1" si="21"/>
        <v>Gridley</v>
      </c>
      <c r="D57" s="3">
        <f ca="1">--(OFFSET('Utility Tables'!$B$3,$B57+D$1,0)=D$47)</f>
        <v>1</v>
      </c>
      <c r="E57" s="3">
        <f ca="1">--(OFFSET('Utility Tables'!$B$3,$B57+E$1,0)=E$47)</f>
        <v>1</v>
      </c>
      <c r="F57" s="3">
        <f ca="1">--(OFFSET('Utility Tables'!$B$3,$B57+F$1,0)=F$47)</f>
        <v>1</v>
      </c>
      <c r="G57" s="3">
        <f ca="1">--(OFFSET('Utility Tables'!$B$3,$B57+G$1,0)=G$47)</f>
        <v>1</v>
      </c>
      <c r="H57" s="3">
        <f ca="1">--(OFFSET('Utility Tables'!$B$3,$B57+H$1,0)=H$47)</f>
        <v>1</v>
      </c>
      <c r="I57" s="3">
        <f ca="1">--(OFFSET('Utility Tables'!$B$3,$B57+I$1,0)=I$47)</f>
        <v>1</v>
      </c>
      <c r="J57" s="3">
        <f ca="1">--(OFFSET('Utility Tables'!$B$3,$B57+J$1,0)=J$47)</f>
        <v>1</v>
      </c>
      <c r="K57" s="3">
        <f ca="1">--(OFFSET('Utility Tables'!$B$3,$B57+K$1,0)=K$47)</f>
        <v>1</v>
      </c>
      <c r="L57" s="3">
        <f ca="1">--(OFFSET('Utility Tables'!$B$3,$B57+L$1,0)=L$47)</f>
        <v>1</v>
      </c>
      <c r="M57" s="3">
        <f ca="1">--(OFFSET('Utility Tables'!$B$3,$B57+M$1,0)=M$47)</f>
        <v>1</v>
      </c>
      <c r="N57" s="3">
        <f ca="1">--(OFFSET('Utility Tables'!$B$3,$B57+N$1,0)=N$47)</f>
        <v>1</v>
      </c>
      <c r="O57" s="3">
        <f ca="1">--(OFFSET('Utility Tables'!$B$3,$B57+O$1,0)=O$47)</f>
        <v>1</v>
      </c>
      <c r="P57" s="3">
        <f ca="1">--(OFFSET('Utility Tables'!$B$3,$B57+P$1,0)=P$47)</f>
        <v>1</v>
      </c>
      <c r="Q57" s="3">
        <f ca="1">--(OFFSET('Utility Tables'!$B$3,$B57+Q$1,0)=Q$47)</f>
        <v>1</v>
      </c>
      <c r="R57" s="3">
        <f ca="1">--(OFFSET('Utility Tables'!$B$3,$B57+R$1,0)=R$47)</f>
        <v>1</v>
      </c>
      <c r="S57" s="3">
        <f ca="1">--(OFFSET('Utility Tables'!$B$3,$B57+S$1,0)=S$47)</f>
        <v>1</v>
      </c>
      <c r="T57" s="3">
        <f ca="1">--(OFFSET('Utility Tables'!$B$3,$B57+T$1,0)=T$47)</f>
        <v>1</v>
      </c>
      <c r="U57" s="3">
        <f ca="1">--(OFFSET('Utility Tables'!$B$3,$B57+U$1,0)=U$47)</f>
        <v>1</v>
      </c>
      <c r="V57" s="3">
        <f ca="1">--(OFFSET('Utility Tables'!$B$3,$B57+V$1,0)=V$47)</f>
        <v>1</v>
      </c>
      <c r="W57" s="3">
        <f ca="1">--(OFFSET('Utility Tables'!$B$3,$B57+W$1,0)=W$47)</f>
        <v>1</v>
      </c>
      <c r="X57" s="3">
        <f ca="1">--(OFFSET('Utility Tables'!$B$3,$B57+X$1,0)=X$47)</f>
        <v>1</v>
      </c>
      <c r="Y57" s="3">
        <f ca="1">--(OFFSET('Utility Tables'!$B$3,$B57+Y$1,0)=Y$47)</f>
        <v>1</v>
      </c>
      <c r="Z57" s="3">
        <f ca="1">--(OFFSET('Utility Tables'!$B$3,$B57+Z$1,0)=Z$47)</f>
        <v>1</v>
      </c>
      <c r="AA57" s="3">
        <f ca="1">--(OFFSET('Utility Tables'!$B$3,$B57+AA$1,0)=AA$47)</f>
        <v>1</v>
      </c>
      <c r="AB57" s="3">
        <f ca="1">--(OFFSET('Utility Tables'!$B$3,$B57+AB$1,0)=AB$47)</f>
        <v>1</v>
      </c>
      <c r="AC57" s="3">
        <f ca="1">--(OFFSET('Utility Tables'!$B$3,$B57+AC$1,0)=AC$47)</f>
        <v>1</v>
      </c>
      <c r="AD57" s="3">
        <f ca="1">--(OFFSET('Utility Tables'!$B$3,$B57+AD$1,0)=AD$47)</f>
        <v>1</v>
      </c>
      <c r="AE57" s="3">
        <f ca="1">--(OFFSET('Utility Tables'!$B$3,$B57+AE$1,0)=AE$47)</f>
        <v>1</v>
      </c>
      <c r="AF57" s="3">
        <f ca="1">--(OFFSET('Utility Tables'!$B$3,$B57+AF$1,0)=AF$47)</f>
        <v>1</v>
      </c>
      <c r="AG57" s="3">
        <f ca="1">--(OFFSET('Utility Tables'!$B$3,$B57+AG$1,0)=AG$47)</f>
        <v>1</v>
      </c>
    </row>
    <row r="58" spans="1:33" x14ac:dyDescent="0.2">
      <c r="A58" s="4">
        <f t="shared" ca="1" si="12"/>
        <v>1</v>
      </c>
      <c r="B58">
        <f t="shared" ref="B58:C58" si="22">B13</f>
        <v>403</v>
      </c>
      <c r="C58" t="str">
        <f t="shared" ca="1" si="22"/>
        <v>Healdsburg</v>
      </c>
      <c r="D58" s="3">
        <f ca="1">--(OFFSET('Utility Tables'!$B$3,$B58+D$1,0)=D$47)</f>
        <v>1</v>
      </c>
      <c r="E58" s="3">
        <f ca="1">--(OFFSET('Utility Tables'!$B$3,$B58+E$1,0)=E$47)</f>
        <v>1</v>
      </c>
      <c r="F58" s="3">
        <f ca="1">--(OFFSET('Utility Tables'!$B$3,$B58+F$1,0)=F$47)</f>
        <v>1</v>
      </c>
      <c r="G58" s="3">
        <f ca="1">--(OFFSET('Utility Tables'!$B$3,$B58+G$1,0)=G$47)</f>
        <v>1</v>
      </c>
      <c r="H58" s="3">
        <f ca="1">--(OFFSET('Utility Tables'!$B$3,$B58+H$1,0)=H$47)</f>
        <v>1</v>
      </c>
      <c r="I58" s="3">
        <f ca="1">--(OFFSET('Utility Tables'!$B$3,$B58+I$1,0)=I$47)</f>
        <v>1</v>
      </c>
      <c r="J58" s="3">
        <f ca="1">--(OFFSET('Utility Tables'!$B$3,$B58+J$1,0)=J$47)</f>
        <v>1</v>
      </c>
      <c r="K58" s="3">
        <f ca="1">--(OFFSET('Utility Tables'!$B$3,$B58+K$1,0)=K$47)</f>
        <v>1</v>
      </c>
      <c r="L58" s="3">
        <f ca="1">--(OFFSET('Utility Tables'!$B$3,$B58+L$1,0)=L$47)</f>
        <v>1</v>
      </c>
      <c r="M58" s="3">
        <f ca="1">--(OFFSET('Utility Tables'!$B$3,$B58+M$1,0)=M$47)</f>
        <v>1</v>
      </c>
      <c r="N58" s="3">
        <f ca="1">--(OFFSET('Utility Tables'!$B$3,$B58+N$1,0)=N$47)</f>
        <v>1</v>
      </c>
      <c r="O58" s="3">
        <f ca="1">--(OFFSET('Utility Tables'!$B$3,$B58+O$1,0)=O$47)</f>
        <v>1</v>
      </c>
      <c r="P58" s="3">
        <f ca="1">--(OFFSET('Utility Tables'!$B$3,$B58+P$1,0)=P$47)</f>
        <v>1</v>
      </c>
      <c r="Q58" s="3">
        <f ca="1">--(OFFSET('Utility Tables'!$B$3,$B58+Q$1,0)=Q$47)</f>
        <v>1</v>
      </c>
      <c r="R58" s="3">
        <f ca="1">--(OFFSET('Utility Tables'!$B$3,$B58+R$1,0)=R$47)</f>
        <v>1</v>
      </c>
      <c r="S58" s="3">
        <f ca="1">--(OFFSET('Utility Tables'!$B$3,$B58+S$1,0)=S$47)</f>
        <v>1</v>
      </c>
      <c r="T58" s="3">
        <f ca="1">--(OFFSET('Utility Tables'!$B$3,$B58+T$1,0)=T$47)</f>
        <v>1</v>
      </c>
      <c r="U58" s="3">
        <f ca="1">--(OFFSET('Utility Tables'!$B$3,$B58+U$1,0)=U$47)</f>
        <v>1</v>
      </c>
      <c r="V58" s="3">
        <f ca="1">--(OFFSET('Utility Tables'!$B$3,$B58+V$1,0)=V$47)</f>
        <v>1</v>
      </c>
      <c r="W58" s="3">
        <f ca="1">--(OFFSET('Utility Tables'!$B$3,$B58+W$1,0)=W$47)</f>
        <v>1</v>
      </c>
      <c r="X58" s="3">
        <f ca="1">--(OFFSET('Utility Tables'!$B$3,$B58+X$1,0)=X$47)</f>
        <v>1</v>
      </c>
      <c r="Y58" s="3">
        <f ca="1">--(OFFSET('Utility Tables'!$B$3,$B58+Y$1,0)=Y$47)</f>
        <v>1</v>
      </c>
      <c r="Z58" s="3">
        <f ca="1">--(OFFSET('Utility Tables'!$B$3,$B58+Z$1,0)=Z$47)</f>
        <v>1</v>
      </c>
      <c r="AA58" s="3">
        <f ca="1">--(OFFSET('Utility Tables'!$B$3,$B58+AA$1,0)=AA$47)</f>
        <v>1</v>
      </c>
      <c r="AB58" s="3">
        <f ca="1">--(OFFSET('Utility Tables'!$B$3,$B58+AB$1,0)=AB$47)</f>
        <v>1</v>
      </c>
      <c r="AC58" s="3">
        <f ca="1">--(OFFSET('Utility Tables'!$B$3,$B58+AC$1,0)=AC$47)</f>
        <v>1</v>
      </c>
      <c r="AD58" s="3">
        <f ca="1">--(OFFSET('Utility Tables'!$B$3,$B58+AD$1,0)=AD$47)</f>
        <v>1</v>
      </c>
      <c r="AE58" s="3">
        <f ca="1">--(OFFSET('Utility Tables'!$B$3,$B58+AE$1,0)=AE$47)</f>
        <v>1</v>
      </c>
      <c r="AF58" s="3">
        <f ca="1">--(OFFSET('Utility Tables'!$B$3,$B58+AF$1,0)=AF$47)</f>
        <v>1</v>
      </c>
      <c r="AG58" s="3">
        <f ca="1">--(OFFSET('Utility Tables'!$B$3,$B58+AG$1,0)=AG$47)</f>
        <v>1</v>
      </c>
    </row>
    <row r="59" spans="1:33" x14ac:dyDescent="0.2">
      <c r="A59" s="4">
        <f t="shared" ca="1" si="12"/>
        <v>1</v>
      </c>
      <c r="B59">
        <f t="shared" ref="B59:C59" si="23">B14</f>
        <v>443</v>
      </c>
      <c r="C59" t="str">
        <f t="shared" ca="1" si="23"/>
        <v>Imperial</v>
      </c>
      <c r="D59" s="3">
        <f ca="1">--(OFFSET('Utility Tables'!$B$3,$B59+D$1,0)=D$47)</f>
        <v>1</v>
      </c>
      <c r="E59" s="3">
        <f ca="1">--(OFFSET('Utility Tables'!$B$3,$B59+E$1,0)=E$47)</f>
        <v>1</v>
      </c>
      <c r="F59" s="3">
        <f ca="1">--(OFFSET('Utility Tables'!$B$3,$B59+F$1,0)=F$47)</f>
        <v>1</v>
      </c>
      <c r="G59" s="3">
        <f ca="1">--(OFFSET('Utility Tables'!$B$3,$B59+G$1,0)=G$47)</f>
        <v>1</v>
      </c>
      <c r="H59" s="3">
        <f ca="1">--(OFFSET('Utility Tables'!$B$3,$B59+H$1,0)=H$47)</f>
        <v>1</v>
      </c>
      <c r="I59" s="3">
        <f ca="1">--(OFFSET('Utility Tables'!$B$3,$B59+I$1,0)=I$47)</f>
        <v>1</v>
      </c>
      <c r="J59" s="3">
        <f ca="1">--(OFFSET('Utility Tables'!$B$3,$B59+J$1,0)=J$47)</f>
        <v>1</v>
      </c>
      <c r="K59" s="3">
        <f ca="1">--(OFFSET('Utility Tables'!$B$3,$B59+K$1,0)=K$47)</f>
        <v>1</v>
      </c>
      <c r="L59" s="3">
        <f ca="1">--(OFFSET('Utility Tables'!$B$3,$B59+L$1,0)=L$47)</f>
        <v>1</v>
      </c>
      <c r="M59" s="3">
        <f ca="1">--(OFFSET('Utility Tables'!$B$3,$B59+M$1,0)=M$47)</f>
        <v>1</v>
      </c>
      <c r="N59" s="3">
        <f ca="1">--(OFFSET('Utility Tables'!$B$3,$B59+N$1,0)=N$47)</f>
        <v>1</v>
      </c>
      <c r="O59" s="3">
        <f ca="1">--(OFFSET('Utility Tables'!$B$3,$B59+O$1,0)=O$47)</f>
        <v>1</v>
      </c>
      <c r="P59" s="3">
        <f ca="1">--(OFFSET('Utility Tables'!$B$3,$B59+P$1,0)=P$47)</f>
        <v>1</v>
      </c>
      <c r="Q59" s="3">
        <f ca="1">--(OFFSET('Utility Tables'!$B$3,$B59+Q$1,0)=Q$47)</f>
        <v>1</v>
      </c>
      <c r="R59" s="3">
        <f ca="1">--(OFFSET('Utility Tables'!$B$3,$B59+R$1,0)=R$47)</f>
        <v>1</v>
      </c>
      <c r="S59" s="3">
        <f ca="1">--(OFFSET('Utility Tables'!$B$3,$B59+S$1,0)=S$47)</f>
        <v>1</v>
      </c>
      <c r="T59" s="3">
        <f ca="1">--(OFFSET('Utility Tables'!$B$3,$B59+T$1,0)=T$47)</f>
        <v>1</v>
      </c>
      <c r="U59" s="3">
        <f ca="1">--(OFFSET('Utility Tables'!$B$3,$B59+U$1,0)=U$47)</f>
        <v>1</v>
      </c>
      <c r="V59" s="3">
        <f ca="1">--(OFFSET('Utility Tables'!$B$3,$B59+V$1,0)=V$47)</f>
        <v>1</v>
      </c>
      <c r="W59" s="3">
        <f ca="1">--(OFFSET('Utility Tables'!$B$3,$B59+W$1,0)=W$47)</f>
        <v>1</v>
      </c>
      <c r="X59" s="3">
        <f ca="1">--(OFFSET('Utility Tables'!$B$3,$B59+X$1,0)=X$47)</f>
        <v>1</v>
      </c>
      <c r="Y59" s="3">
        <f ca="1">--(OFFSET('Utility Tables'!$B$3,$B59+Y$1,0)=Y$47)</f>
        <v>1</v>
      </c>
      <c r="Z59" s="3">
        <f ca="1">--(OFFSET('Utility Tables'!$B$3,$B59+Z$1,0)=Z$47)</f>
        <v>1</v>
      </c>
      <c r="AA59" s="3">
        <f ca="1">--(OFFSET('Utility Tables'!$B$3,$B59+AA$1,0)=AA$47)</f>
        <v>1</v>
      </c>
      <c r="AB59" s="3">
        <f ca="1">--(OFFSET('Utility Tables'!$B$3,$B59+AB$1,0)=AB$47)</f>
        <v>1</v>
      </c>
      <c r="AC59" s="3">
        <f ca="1">--(OFFSET('Utility Tables'!$B$3,$B59+AC$1,0)=AC$47)</f>
        <v>1</v>
      </c>
      <c r="AD59" s="3">
        <f ca="1">--(OFFSET('Utility Tables'!$B$3,$B59+AD$1,0)=AD$47)</f>
        <v>1</v>
      </c>
      <c r="AE59" s="3">
        <f ca="1">--(OFFSET('Utility Tables'!$B$3,$B59+AE$1,0)=AE$47)</f>
        <v>1</v>
      </c>
      <c r="AF59" s="3">
        <f ca="1">--(OFFSET('Utility Tables'!$B$3,$B59+AF$1,0)=AF$47)</f>
        <v>1</v>
      </c>
      <c r="AG59" s="3">
        <f ca="1">--(OFFSET('Utility Tables'!$B$3,$B59+AG$1,0)=AG$47)</f>
        <v>1</v>
      </c>
    </row>
    <row r="60" spans="1:33" x14ac:dyDescent="0.2">
      <c r="A60" s="4">
        <f t="shared" ca="1" si="12"/>
        <v>1</v>
      </c>
      <c r="B60">
        <f t="shared" ref="B60:C60" si="24">B15</f>
        <v>483</v>
      </c>
      <c r="C60" t="str">
        <f t="shared" ca="1" si="24"/>
        <v>Lassen</v>
      </c>
      <c r="D60" s="3">
        <f ca="1">--(OFFSET('Utility Tables'!$B$3,$B60+D$1,0)=D$47)</f>
        <v>1</v>
      </c>
      <c r="E60" s="3">
        <f ca="1">--(OFFSET('Utility Tables'!$B$3,$B60+E$1,0)=E$47)</f>
        <v>1</v>
      </c>
      <c r="F60" s="3">
        <f ca="1">--(OFFSET('Utility Tables'!$B$3,$B60+F$1,0)=F$47)</f>
        <v>1</v>
      </c>
      <c r="G60" s="3">
        <f ca="1">--(OFFSET('Utility Tables'!$B$3,$B60+G$1,0)=G$47)</f>
        <v>1</v>
      </c>
      <c r="H60" s="3">
        <f ca="1">--(OFFSET('Utility Tables'!$B$3,$B60+H$1,0)=H$47)</f>
        <v>1</v>
      </c>
      <c r="I60" s="3">
        <f ca="1">--(OFFSET('Utility Tables'!$B$3,$B60+I$1,0)=I$47)</f>
        <v>1</v>
      </c>
      <c r="J60" s="3">
        <f ca="1">--(OFFSET('Utility Tables'!$B$3,$B60+J$1,0)=J$47)</f>
        <v>1</v>
      </c>
      <c r="K60" s="3">
        <f ca="1">--(OFFSET('Utility Tables'!$B$3,$B60+K$1,0)=K$47)</f>
        <v>1</v>
      </c>
      <c r="L60" s="3">
        <f ca="1">--(OFFSET('Utility Tables'!$B$3,$B60+L$1,0)=L$47)</f>
        <v>1</v>
      </c>
      <c r="M60" s="3">
        <f ca="1">--(OFFSET('Utility Tables'!$B$3,$B60+M$1,0)=M$47)</f>
        <v>1</v>
      </c>
      <c r="N60" s="3">
        <f ca="1">--(OFFSET('Utility Tables'!$B$3,$B60+N$1,0)=N$47)</f>
        <v>1</v>
      </c>
      <c r="O60" s="3">
        <f ca="1">--(OFFSET('Utility Tables'!$B$3,$B60+O$1,0)=O$47)</f>
        <v>1</v>
      </c>
      <c r="P60" s="3">
        <f ca="1">--(OFFSET('Utility Tables'!$B$3,$B60+P$1,0)=P$47)</f>
        <v>1</v>
      </c>
      <c r="Q60" s="3">
        <f ca="1">--(OFFSET('Utility Tables'!$B$3,$B60+Q$1,0)=Q$47)</f>
        <v>1</v>
      </c>
      <c r="R60" s="3">
        <f ca="1">--(OFFSET('Utility Tables'!$B$3,$B60+R$1,0)=R$47)</f>
        <v>1</v>
      </c>
      <c r="S60" s="3">
        <f ca="1">--(OFFSET('Utility Tables'!$B$3,$B60+S$1,0)=S$47)</f>
        <v>1</v>
      </c>
      <c r="T60" s="3">
        <f ca="1">--(OFFSET('Utility Tables'!$B$3,$B60+T$1,0)=T$47)</f>
        <v>1</v>
      </c>
      <c r="U60" s="3">
        <f ca="1">--(OFFSET('Utility Tables'!$B$3,$B60+U$1,0)=U$47)</f>
        <v>1</v>
      </c>
      <c r="V60" s="3">
        <f ca="1">--(OFFSET('Utility Tables'!$B$3,$B60+V$1,0)=V$47)</f>
        <v>1</v>
      </c>
      <c r="W60" s="3">
        <f ca="1">--(OFFSET('Utility Tables'!$B$3,$B60+W$1,0)=W$47)</f>
        <v>1</v>
      </c>
      <c r="X60" s="3">
        <f ca="1">--(OFFSET('Utility Tables'!$B$3,$B60+X$1,0)=X$47)</f>
        <v>1</v>
      </c>
      <c r="Y60" s="3">
        <f ca="1">--(OFFSET('Utility Tables'!$B$3,$B60+Y$1,0)=Y$47)</f>
        <v>1</v>
      </c>
      <c r="Z60" s="3">
        <f ca="1">--(OFFSET('Utility Tables'!$B$3,$B60+Z$1,0)=Z$47)</f>
        <v>1</v>
      </c>
      <c r="AA60" s="3">
        <f ca="1">--(OFFSET('Utility Tables'!$B$3,$B60+AA$1,0)=AA$47)</f>
        <v>1</v>
      </c>
      <c r="AB60" s="3">
        <f ca="1">--(OFFSET('Utility Tables'!$B$3,$B60+AB$1,0)=AB$47)</f>
        <v>1</v>
      </c>
      <c r="AC60" s="3">
        <f ca="1">--(OFFSET('Utility Tables'!$B$3,$B60+AC$1,0)=AC$47)</f>
        <v>1</v>
      </c>
      <c r="AD60" s="3">
        <f ca="1">--(OFFSET('Utility Tables'!$B$3,$B60+AD$1,0)=AD$47)</f>
        <v>1</v>
      </c>
      <c r="AE60" s="3">
        <f ca="1">--(OFFSET('Utility Tables'!$B$3,$B60+AE$1,0)=AE$47)</f>
        <v>1</v>
      </c>
      <c r="AF60" s="3">
        <f ca="1">--(OFFSET('Utility Tables'!$B$3,$B60+AF$1,0)=AF$47)</f>
        <v>1</v>
      </c>
      <c r="AG60" s="3">
        <f ca="1">--(OFFSET('Utility Tables'!$B$3,$B60+AG$1,0)=AG$47)</f>
        <v>1</v>
      </c>
    </row>
    <row r="61" spans="1:33" x14ac:dyDescent="0.2">
      <c r="A61" s="4">
        <f t="shared" ca="1" si="12"/>
        <v>1</v>
      </c>
      <c r="B61">
        <f t="shared" ref="B61:C61" si="25">B16</f>
        <v>523</v>
      </c>
      <c r="C61" t="str">
        <f t="shared" ca="1" si="25"/>
        <v>Lathrop</v>
      </c>
      <c r="D61" s="3">
        <f ca="1">--(OFFSET('Utility Tables'!$B$3,$B61+D$1,0)=D$47)</f>
        <v>1</v>
      </c>
      <c r="E61" s="3">
        <f ca="1">--(OFFSET('Utility Tables'!$B$3,$B61+E$1,0)=E$47)</f>
        <v>1</v>
      </c>
      <c r="F61" s="3">
        <f ca="1">--(OFFSET('Utility Tables'!$B$3,$B61+F$1,0)=F$47)</f>
        <v>1</v>
      </c>
      <c r="G61" s="3">
        <f ca="1">--(OFFSET('Utility Tables'!$B$3,$B61+G$1,0)=G$47)</f>
        <v>1</v>
      </c>
      <c r="H61" s="3">
        <f ca="1">--(OFFSET('Utility Tables'!$B$3,$B61+H$1,0)=H$47)</f>
        <v>1</v>
      </c>
      <c r="I61" s="3">
        <f ca="1">--(OFFSET('Utility Tables'!$B$3,$B61+I$1,0)=I$47)</f>
        <v>1</v>
      </c>
      <c r="J61" s="3">
        <f ca="1">--(OFFSET('Utility Tables'!$B$3,$B61+J$1,0)=J$47)</f>
        <v>1</v>
      </c>
      <c r="K61" s="3">
        <f ca="1">--(OFFSET('Utility Tables'!$B$3,$B61+K$1,0)=K$47)</f>
        <v>1</v>
      </c>
      <c r="L61" s="3">
        <f ca="1">--(OFFSET('Utility Tables'!$B$3,$B61+L$1,0)=L$47)</f>
        <v>1</v>
      </c>
      <c r="M61" s="3">
        <f ca="1">--(OFFSET('Utility Tables'!$B$3,$B61+M$1,0)=M$47)</f>
        <v>1</v>
      </c>
      <c r="N61" s="3">
        <f ca="1">--(OFFSET('Utility Tables'!$B$3,$B61+N$1,0)=N$47)</f>
        <v>1</v>
      </c>
      <c r="O61" s="3">
        <f ca="1">--(OFFSET('Utility Tables'!$B$3,$B61+O$1,0)=O$47)</f>
        <v>1</v>
      </c>
      <c r="P61" s="3">
        <f ca="1">--(OFFSET('Utility Tables'!$B$3,$B61+P$1,0)=P$47)</f>
        <v>1</v>
      </c>
      <c r="Q61" s="3">
        <f ca="1">--(OFFSET('Utility Tables'!$B$3,$B61+Q$1,0)=Q$47)</f>
        <v>1</v>
      </c>
      <c r="R61" s="3">
        <f ca="1">--(OFFSET('Utility Tables'!$B$3,$B61+R$1,0)=R$47)</f>
        <v>1</v>
      </c>
      <c r="S61" s="3">
        <f ca="1">--(OFFSET('Utility Tables'!$B$3,$B61+S$1,0)=S$47)</f>
        <v>1</v>
      </c>
      <c r="T61" s="3">
        <f ca="1">--(OFFSET('Utility Tables'!$B$3,$B61+T$1,0)=T$47)</f>
        <v>1</v>
      </c>
      <c r="U61" s="3">
        <f ca="1">--(OFFSET('Utility Tables'!$B$3,$B61+U$1,0)=U$47)</f>
        <v>1</v>
      </c>
      <c r="V61" s="3">
        <f ca="1">--(OFFSET('Utility Tables'!$B$3,$B61+V$1,0)=V$47)</f>
        <v>1</v>
      </c>
      <c r="W61" s="3">
        <f ca="1">--(OFFSET('Utility Tables'!$B$3,$B61+W$1,0)=W$47)</f>
        <v>1</v>
      </c>
      <c r="X61" s="3">
        <f ca="1">--(OFFSET('Utility Tables'!$B$3,$B61+X$1,0)=X$47)</f>
        <v>1</v>
      </c>
      <c r="Y61" s="3">
        <f ca="1">--(OFFSET('Utility Tables'!$B$3,$B61+Y$1,0)=Y$47)</f>
        <v>1</v>
      </c>
      <c r="Z61" s="3">
        <f ca="1">--(OFFSET('Utility Tables'!$B$3,$B61+Z$1,0)=Z$47)</f>
        <v>1</v>
      </c>
      <c r="AA61" s="3">
        <f ca="1">--(OFFSET('Utility Tables'!$B$3,$B61+AA$1,0)=AA$47)</f>
        <v>1</v>
      </c>
      <c r="AB61" s="3">
        <f ca="1">--(OFFSET('Utility Tables'!$B$3,$B61+AB$1,0)=AB$47)</f>
        <v>1</v>
      </c>
      <c r="AC61" s="3">
        <f ca="1">--(OFFSET('Utility Tables'!$B$3,$B61+AC$1,0)=AC$47)</f>
        <v>1</v>
      </c>
      <c r="AD61" s="3">
        <f ca="1">--(OFFSET('Utility Tables'!$B$3,$B61+AD$1,0)=AD$47)</f>
        <v>1</v>
      </c>
      <c r="AE61" s="3">
        <f ca="1">--(OFFSET('Utility Tables'!$B$3,$B61+AE$1,0)=AE$47)</f>
        <v>1</v>
      </c>
      <c r="AF61" s="3">
        <f ca="1">--(OFFSET('Utility Tables'!$B$3,$B61+AF$1,0)=AF$47)</f>
        <v>1</v>
      </c>
      <c r="AG61" s="3">
        <f ca="1">--(OFFSET('Utility Tables'!$B$3,$B61+AG$1,0)=AG$47)</f>
        <v>1</v>
      </c>
    </row>
    <row r="62" spans="1:33" x14ac:dyDescent="0.2">
      <c r="A62" s="4">
        <f t="shared" ca="1" si="12"/>
        <v>1</v>
      </c>
      <c r="B62">
        <f t="shared" ref="B62:C62" si="26">B17</f>
        <v>563</v>
      </c>
      <c r="C62" t="str">
        <f t="shared" ca="1" si="26"/>
        <v xml:space="preserve">Lodi </v>
      </c>
      <c r="D62" s="3">
        <f ca="1">--(OFFSET('Utility Tables'!$B$3,$B62+D$1,0)=D$47)</f>
        <v>1</v>
      </c>
      <c r="E62" s="3">
        <f ca="1">--(OFFSET('Utility Tables'!$B$3,$B62+E$1,0)=E$47)</f>
        <v>1</v>
      </c>
      <c r="F62" s="3">
        <f ca="1">--(OFFSET('Utility Tables'!$B$3,$B62+F$1,0)=F$47)</f>
        <v>1</v>
      </c>
      <c r="G62" s="3">
        <f ca="1">--(OFFSET('Utility Tables'!$B$3,$B62+G$1,0)=G$47)</f>
        <v>1</v>
      </c>
      <c r="H62" s="3">
        <f ca="1">--(OFFSET('Utility Tables'!$B$3,$B62+H$1,0)=H$47)</f>
        <v>1</v>
      </c>
      <c r="I62" s="3">
        <f ca="1">--(OFFSET('Utility Tables'!$B$3,$B62+I$1,0)=I$47)</f>
        <v>1</v>
      </c>
      <c r="J62" s="3">
        <f ca="1">--(OFFSET('Utility Tables'!$B$3,$B62+J$1,0)=J$47)</f>
        <v>1</v>
      </c>
      <c r="K62" s="3">
        <f ca="1">--(OFFSET('Utility Tables'!$B$3,$B62+K$1,0)=K$47)</f>
        <v>1</v>
      </c>
      <c r="L62" s="3">
        <f ca="1">--(OFFSET('Utility Tables'!$B$3,$B62+L$1,0)=L$47)</f>
        <v>1</v>
      </c>
      <c r="M62" s="3">
        <f ca="1">--(OFFSET('Utility Tables'!$B$3,$B62+M$1,0)=M$47)</f>
        <v>1</v>
      </c>
      <c r="N62" s="3">
        <f ca="1">--(OFFSET('Utility Tables'!$B$3,$B62+N$1,0)=N$47)</f>
        <v>1</v>
      </c>
      <c r="O62" s="3">
        <f ca="1">--(OFFSET('Utility Tables'!$B$3,$B62+O$1,0)=O$47)</f>
        <v>1</v>
      </c>
      <c r="P62" s="3">
        <f ca="1">--(OFFSET('Utility Tables'!$B$3,$B62+P$1,0)=P$47)</f>
        <v>1</v>
      </c>
      <c r="Q62" s="3">
        <f ca="1">--(OFFSET('Utility Tables'!$B$3,$B62+Q$1,0)=Q$47)</f>
        <v>1</v>
      </c>
      <c r="R62" s="3">
        <f ca="1">--(OFFSET('Utility Tables'!$B$3,$B62+R$1,0)=R$47)</f>
        <v>1</v>
      </c>
      <c r="S62" s="3">
        <f ca="1">--(OFFSET('Utility Tables'!$B$3,$B62+S$1,0)=S$47)</f>
        <v>1</v>
      </c>
      <c r="T62" s="3">
        <f ca="1">--(OFFSET('Utility Tables'!$B$3,$B62+T$1,0)=T$47)</f>
        <v>1</v>
      </c>
      <c r="U62" s="3">
        <f ca="1">--(OFFSET('Utility Tables'!$B$3,$B62+U$1,0)=U$47)</f>
        <v>1</v>
      </c>
      <c r="V62" s="3">
        <f ca="1">--(OFFSET('Utility Tables'!$B$3,$B62+V$1,0)=V$47)</f>
        <v>1</v>
      </c>
      <c r="W62" s="3">
        <f ca="1">--(OFFSET('Utility Tables'!$B$3,$B62+W$1,0)=W$47)</f>
        <v>1</v>
      </c>
      <c r="X62" s="3">
        <f ca="1">--(OFFSET('Utility Tables'!$B$3,$B62+X$1,0)=X$47)</f>
        <v>1</v>
      </c>
      <c r="Y62" s="3">
        <f ca="1">--(OFFSET('Utility Tables'!$B$3,$B62+Y$1,0)=Y$47)</f>
        <v>1</v>
      </c>
      <c r="Z62" s="3">
        <f ca="1">--(OFFSET('Utility Tables'!$B$3,$B62+Z$1,0)=Z$47)</f>
        <v>1</v>
      </c>
      <c r="AA62" s="3">
        <f ca="1">--(OFFSET('Utility Tables'!$B$3,$B62+AA$1,0)=AA$47)</f>
        <v>1</v>
      </c>
      <c r="AB62" s="3">
        <f ca="1">--(OFFSET('Utility Tables'!$B$3,$B62+AB$1,0)=AB$47)</f>
        <v>1</v>
      </c>
      <c r="AC62" s="3">
        <f ca="1">--(OFFSET('Utility Tables'!$B$3,$B62+AC$1,0)=AC$47)</f>
        <v>1</v>
      </c>
      <c r="AD62" s="3">
        <f ca="1">--(OFFSET('Utility Tables'!$B$3,$B62+AD$1,0)=AD$47)</f>
        <v>1</v>
      </c>
      <c r="AE62" s="3">
        <f ca="1">--(OFFSET('Utility Tables'!$B$3,$B62+AE$1,0)=AE$47)</f>
        <v>1</v>
      </c>
      <c r="AF62" s="3">
        <f ca="1">--(OFFSET('Utility Tables'!$B$3,$B62+AF$1,0)=AF$47)</f>
        <v>1</v>
      </c>
      <c r="AG62" s="3">
        <f ca="1">--(OFFSET('Utility Tables'!$B$3,$B62+AG$1,0)=AG$47)</f>
        <v>1</v>
      </c>
    </row>
    <row r="63" spans="1:33" x14ac:dyDescent="0.2">
      <c r="A63" s="4">
        <f t="shared" ca="1" si="12"/>
        <v>1</v>
      </c>
      <c r="B63">
        <f t="shared" ref="B63:C63" si="27">B18</f>
        <v>603</v>
      </c>
      <c r="C63" t="str">
        <f t="shared" ca="1" si="27"/>
        <v>Lompoc</v>
      </c>
      <c r="D63" s="3">
        <f ca="1">--(OFFSET('Utility Tables'!$B$3,$B63+D$1,0)=D$47)</f>
        <v>1</v>
      </c>
      <c r="E63" s="3">
        <f ca="1">--(OFFSET('Utility Tables'!$B$3,$B63+E$1,0)=E$47)</f>
        <v>1</v>
      </c>
      <c r="F63" s="3">
        <f ca="1">--(OFFSET('Utility Tables'!$B$3,$B63+F$1,0)=F$47)</f>
        <v>1</v>
      </c>
      <c r="G63" s="3">
        <f ca="1">--(OFFSET('Utility Tables'!$B$3,$B63+G$1,0)=G$47)</f>
        <v>1</v>
      </c>
      <c r="H63" s="3">
        <f ca="1">--(OFFSET('Utility Tables'!$B$3,$B63+H$1,0)=H$47)</f>
        <v>1</v>
      </c>
      <c r="I63" s="3">
        <f ca="1">--(OFFSET('Utility Tables'!$B$3,$B63+I$1,0)=I$47)</f>
        <v>1</v>
      </c>
      <c r="J63" s="3">
        <f ca="1">--(OFFSET('Utility Tables'!$B$3,$B63+J$1,0)=J$47)</f>
        <v>1</v>
      </c>
      <c r="K63" s="3">
        <f ca="1">--(OFFSET('Utility Tables'!$B$3,$B63+K$1,0)=K$47)</f>
        <v>1</v>
      </c>
      <c r="L63" s="3">
        <f ca="1">--(OFFSET('Utility Tables'!$B$3,$B63+L$1,0)=L$47)</f>
        <v>1</v>
      </c>
      <c r="M63" s="3">
        <f ca="1">--(OFFSET('Utility Tables'!$B$3,$B63+M$1,0)=M$47)</f>
        <v>1</v>
      </c>
      <c r="N63" s="3">
        <f ca="1">--(OFFSET('Utility Tables'!$B$3,$B63+N$1,0)=N$47)</f>
        <v>1</v>
      </c>
      <c r="O63" s="3">
        <f ca="1">--(OFFSET('Utility Tables'!$B$3,$B63+O$1,0)=O$47)</f>
        <v>1</v>
      </c>
      <c r="P63" s="3">
        <f ca="1">--(OFFSET('Utility Tables'!$B$3,$B63+P$1,0)=P$47)</f>
        <v>1</v>
      </c>
      <c r="Q63" s="3">
        <f ca="1">--(OFFSET('Utility Tables'!$B$3,$B63+Q$1,0)=Q$47)</f>
        <v>1</v>
      </c>
      <c r="R63" s="3">
        <f ca="1">--(OFFSET('Utility Tables'!$B$3,$B63+R$1,0)=R$47)</f>
        <v>1</v>
      </c>
      <c r="S63" s="3">
        <f ca="1">--(OFFSET('Utility Tables'!$B$3,$B63+S$1,0)=S$47)</f>
        <v>1</v>
      </c>
      <c r="T63" s="3">
        <f ca="1">--(OFFSET('Utility Tables'!$B$3,$B63+T$1,0)=T$47)</f>
        <v>1</v>
      </c>
      <c r="U63" s="3">
        <f ca="1">--(OFFSET('Utility Tables'!$B$3,$B63+U$1,0)=U$47)</f>
        <v>1</v>
      </c>
      <c r="V63" s="3">
        <f ca="1">--(OFFSET('Utility Tables'!$B$3,$B63+V$1,0)=V$47)</f>
        <v>1</v>
      </c>
      <c r="W63" s="3">
        <f ca="1">--(OFFSET('Utility Tables'!$B$3,$B63+W$1,0)=W$47)</f>
        <v>1</v>
      </c>
      <c r="X63" s="3">
        <f ca="1">--(OFFSET('Utility Tables'!$B$3,$B63+X$1,0)=X$47)</f>
        <v>1</v>
      </c>
      <c r="Y63" s="3">
        <f ca="1">--(OFFSET('Utility Tables'!$B$3,$B63+Y$1,0)=Y$47)</f>
        <v>1</v>
      </c>
      <c r="Z63" s="3">
        <f ca="1">--(OFFSET('Utility Tables'!$B$3,$B63+Z$1,0)=Z$47)</f>
        <v>1</v>
      </c>
      <c r="AA63" s="3">
        <f ca="1">--(OFFSET('Utility Tables'!$B$3,$B63+AA$1,0)=AA$47)</f>
        <v>1</v>
      </c>
      <c r="AB63" s="3">
        <f ca="1">--(OFFSET('Utility Tables'!$B$3,$B63+AB$1,0)=AB$47)</f>
        <v>1</v>
      </c>
      <c r="AC63" s="3">
        <f ca="1">--(OFFSET('Utility Tables'!$B$3,$B63+AC$1,0)=AC$47)</f>
        <v>1</v>
      </c>
      <c r="AD63" s="3">
        <f ca="1">--(OFFSET('Utility Tables'!$B$3,$B63+AD$1,0)=AD$47)</f>
        <v>1</v>
      </c>
      <c r="AE63" s="3">
        <f ca="1">--(OFFSET('Utility Tables'!$B$3,$B63+AE$1,0)=AE$47)</f>
        <v>1</v>
      </c>
      <c r="AF63" s="3">
        <f ca="1">--(OFFSET('Utility Tables'!$B$3,$B63+AF$1,0)=AF$47)</f>
        <v>1</v>
      </c>
      <c r="AG63" s="3">
        <f ca="1">--(OFFSET('Utility Tables'!$B$3,$B63+AG$1,0)=AG$47)</f>
        <v>1</v>
      </c>
    </row>
    <row r="64" spans="1:33" x14ac:dyDescent="0.2">
      <c r="A64" s="4">
        <f t="shared" ca="1" si="12"/>
        <v>1</v>
      </c>
      <c r="B64">
        <f t="shared" ref="B64:C64" si="28">B19</f>
        <v>643</v>
      </c>
      <c r="C64" t="str">
        <f t="shared" ca="1" si="28"/>
        <v>Los Angeles</v>
      </c>
      <c r="D64" s="3">
        <f ca="1">--(OFFSET('Utility Tables'!$B$3,$B64+D$1,0)=D$47)</f>
        <v>1</v>
      </c>
      <c r="E64" s="3">
        <f ca="1">--(OFFSET('Utility Tables'!$B$3,$B64+E$1,0)=E$47)</f>
        <v>1</v>
      </c>
      <c r="F64" s="3">
        <f ca="1">--(OFFSET('Utility Tables'!$B$3,$B64+F$1,0)=F$47)</f>
        <v>1</v>
      </c>
      <c r="G64" s="3">
        <f ca="1">--(OFFSET('Utility Tables'!$B$3,$B64+G$1,0)=G$47)</f>
        <v>1</v>
      </c>
      <c r="H64" s="3">
        <f ca="1">--(OFFSET('Utility Tables'!$B$3,$B64+H$1,0)=H$47)</f>
        <v>1</v>
      </c>
      <c r="I64" s="3">
        <f ca="1">--(OFFSET('Utility Tables'!$B$3,$B64+I$1,0)=I$47)</f>
        <v>1</v>
      </c>
      <c r="J64" s="3">
        <f ca="1">--(OFFSET('Utility Tables'!$B$3,$B64+J$1,0)=J$47)</f>
        <v>1</v>
      </c>
      <c r="K64" s="3">
        <f ca="1">--(OFFSET('Utility Tables'!$B$3,$B64+K$1,0)=K$47)</f>
        <v>1</v>
      </c>
      <c r="L64" s="3">
        <f ca="1">--(OFFSET('Utility Tables'!$B$3,$B64+L$1,0)=L$47)</f>
        <v>1</v>
      </c>
      <c r="M64" s="3">
        <f ca="1">--(OFFSET('Utility Tables'!$B$3,$B64+M$1,0)=M$47)</f>
        <v>1</v>
      </c>
      <c r="N64" s="3">
        <f ca="1">--(OFFSET('Utility Tables'!$B$3,$B64+N$1,0)=N$47)</f>
        <v>1</v>
      </c>
      <c r="O64" s="3">
        <f ca="1">--(OFFSET('Utility Tables'!$B$3,$B64+O$1,0)=O$47)</f>
        <v>1</v>
      </c>
      <c r="P64" s="3">
        <f ca="1">--(OFFSET('Utility Tables'!$B$3,$B64+P$1,0)=P$47)</f>
        <v>1</v>
      </c>
      <c r="Q64" s="3">
        <f ca="1">--(OFFSET('Utility Tables'!$B$3,$B64+Q$1,0)=Q$47)</f>
        <v>1</v>
      </c>
      <c r="R64" s="3">
        <f ca="1">--(OFFSET('Utility Tables'!$B$3,$B64+R$1,0)=R$47)</f>
        <v>1</v>
      </c>
      <c r="S64" s="3">
        <f ca="1">--(OFFSET('Utility Tables'!$B$3,$B64+S$1,0)=S$47)</f>
        <v>1</v>
      </c>
      <c r="T64" s="3">
        <f ca="1">--(OFFSET('Utility Tables'!$B$3,$B64+T$1,0)=T$47)</f>
        <v>1</v>
      </c>
      <c r="U64" s="3">
        <f ca="1">--(OFFSET('Utility Tables'!$B$3,$B64+U$1,0)=U$47)</f>
        <v>1</v>
      </c>
      <c r="V64" s="3">
        <f ca="1">--(OFFSET('Utility Tables'!$B$3,$B64+V$1,0)=V$47)</f>
        <v>1</v>
      </c>
      <c r="W64" s="3">
        <f ca="1">--(OFFSET('Utility Tables'!$B$3,$B64+W$1,0)=W$47)</f>
        <v>1</v>
      </c>
      <c r="X64" s="3">
        <f ca="1">--(OFFSET('Utility Tables'!$B$3,$B64+X$1,0)=X$47)</f>
        <v>1</v>
      </c>
      <c r="Y64" s="3">
        <f ca="1">--(OFFSET('Utility Tables'!$B$3,$B64+Y$1,0)=Y$47)</f>
        <v>1</v>
      </c>
      <c r="Z64" s="3">
        <f ca="1">--(OFFSET('Utility Tables'!$B$3,$B64+Z$1,0)=Z$47)</f>
        <v>1</v>
      </c>
      <c r="AA64" s="3">
        <f ca="1">--(OFFSET('Utility Tables'!$B$3,$B64+AA$1,0)=AA$47)</f>
        <v>1</v>
      </c>
      <c r="AB64" s="3">
        <f ca="1">--(OFFSET('Utility Tables'!$B$3,$B64+AB$1,0)=AB$47)</f>
        <v>1</v>
      </c>
      <c r="AC64" s="3">
        <f ca="1">--(OFFSET('Utility Tables'!$B$3,$B64+AC$1,0)=AC$47)</f>
        <v>1</v>
      </c>
      <c r="AD64" s="3">
        <f ca="1">--(OFFSET('Utility Tables'!$B$3,$B64+AD$1,0)=AD$47)</f>
        <v>1</v>
      </c>
      <c r="AE64" s="3">
        <f ca="1">--(OFFSET('Utility Tables'!$B$3,$B64+AE$1,0)=AE$47)</f>
        <v>1</v>
      </c>
      <c r="AF64" s="3">
        <f ca="1">--(OFFSET('Utility Tables'!$B$3,$B64+AF$1,0)=AF$47)</f>
        <v>1</v>
      </c>
      <c r="AG64" s="3">
        <f ca="1">--(OFFSET('Utility Tables'!$B$3,$B64+AG$1,0)=AG$47)</f>
        <v>1</v>
      </c>
    </row>
    <row r="65" spans="1:33" x14ac:dyDescent="0.2">
      <c r="A65" s="4">
        <f t="shared" ca="1" si="12"/>
        <v>1</v>
      </c>
      <c r="B65">
        <f t="shared" ref="B65:C65" si="29">B20</f>
        <v>683</v>
      </c>
      <c r="C65" t="str">
        <f t="shared" ca="1" si="29"/>
        <v>Merced</v>
      </c>
      <c r="D65" s="3">
        <f ca="1">--(OFFSET('Utility Tables'!$B$3,$B65+D$1,0)=D$47)</f>
        <v>1</v>
      </c>
      <c r="E65" s="3">
        <f ca="1">--(OFFSET('Utility Tables'!$B$3,$B65+E$1,0)=E$47)</f>
        <v>1</v>
      </c>
      <c r="F65" s="3">
        <f ca="1">--(OFFSET('Utility Tables'!$B$3,$B65+F$1,0)=F$47)</f>
        <v>1</v>
      </c>
      <c r="G65" s="3">
        <f ca="1">--(OFFSET('Utility Tables'!$B$3,$B65+G$1,0)=G$47)</f>
        <v>1</v>
      </c>
      <c r="H65" s="3">
        <f ca="1">--(OFFSET('Utility Tables'!$B$3,$B65+H$1,0)=H$47)</f>
        <v>1</v>
      </c>
      <c r="I65" s="3">
        <f ca="1">--(OFFSET('Utility Tables'!$B$3,$B65+I$1,0)=I$47)</f>
        <v>1</v>
      </c>
      <c r="J65" s="3">
        <f ca="1">--(OFFSET('Utility Tables'!$B$3,$B65+J$1,0)=J$47)</f>
        <v>1</v>
      </c>
      <c r="K65" s="3">
        <f ca="1">--(OFFSET('Utility Tables'!$B$3,$B65+K$1,0)=K$47)</f>
        <v>1</v>
      </c>
      <c r="L65" s="3">
        <f ca="1">--(OFFSET('Utility Tables'!$B$3,$B65+L$1,0)=L$47)</f>
        <v>1</v>
      </c>
      <c r="M65" s="3">
        <f ca="1">--(OFFSET('Utility Tables'!$B$3,$B65+M$1,0)=M$47)</f>
        <v>1</v>
      </c>
      <c r="N65" s="3">
        <f ca="1">--(OFFSET('Utility Tables'!$B$3,$B65+N$1,0)=N$47)</f>
        <v>1</v>
      </c>
      <c r="O65" s="3">
        <f ca="1">--(OFFSET('Utility Tables'!$B$3,$B65+O$1,0)=O$47)</f>
        <v>1</v>
      </c>
      <c r="P65" s="3">
        <f ca="1">--(OFFSET('Utility Tables'!$B$3,$B65+P$1,0)=P$47)</f>
        <v>1</v>
      </c>
      <c r="Q65" s="3">
        <f ca="1">--(OFFSET('Utility Tables'!$B$3,$B65+Q$1,0)=Q$47)</f>
        <v>1</v>
      </c>
      <c r="R65" s="3">
        <f ca="1">--(OFFSET('Utility Tables'!$B$3,$B65+R$1,0)=R$47)</f>
        <v>1</v>
      </c>
      <c r="S65" s="3">
        <f ca="1">--(OFFSET('Utility Tables'!$B$3,$B65+S$1,0)=S$47)</f>
        <v>1</v>
      </c>
      <c r="T65" s="3">
        <f ca="1">--(OFFSET('Utility Tables'!$B$3,$B65+T$1,0)=T$47)</f>
        <v>1</v>
      </c>
      <c r="U65" s="3">
        <f ca="1">--(OFFSET('Utility Tables'!$B$3,$B65+U$1,0)=U$47)</f>
        <v>1</v>
      </c>
      <c r="V65" s="3">
        <f ca="1">--(OFFSET('Utility Tables'!$B$3,$B65+V$1,0)=V$47)</f>
        <v>1</v>
      </c>
      <c r="W65" s="3">
        <f ca="1">--(OFFSET('Utility Tables'!$B$3,$B65+W$1,0)=W$47)</f>
        <v>1</v>
      </c>
      <c r="X65" s="3">
        <f ca="1">--(OFFSET('Utility Tables'!$B$3,$B65+X$1,0)=X$47)</f>
        <v>1</v>
      </c>
      <c r="Y65" s="3">
        <f ca="1">--(OFFSET('Utility Tables'!$B$3,$B65+Y$1,0)=Y$47)</f>
        <v>1</v>
      </c>
      <c r="Z65" s="3">
        <f ca="1">--(OFFSET('Utility Tables'!$B$3,$B65+Z$1,0)=Z$47)</f>
        <v>1</v>
      </c>
      <c r="AA65" s="3">
        <f ca="1">--(OFFSET('Utility Tables'!$B$3,$B65+AA$1,0)=AA$47)</f>
        <v>1</v>
      </c>
      <c r="AB65" s="3">
        <f ca="1">--(OFFSET('Utility Tables'!$B$3,$B65+AB$1,0)=AB$47)</f>
        <v>1</v>
      </c>
      <c r="AC65" s="3">
        <f ca="1">--(OFFSET('Utility Tables'!$B$3,$B65+AC$1,0)=AC$47)</f>
        <v>1</v>
      </c>
      <c r="AD65" s="3">
        <f ca="1">--(OFFSET('Utility Tables'!$B$3,$B65+AD$1,0)=AD$47)</f>
        <v>1</v>
      </c>
      <c r="AE65" s="3">
        <f ca="1">--(OFFSET('Utility Tables'!$B$3,$B65+AE$1,0)=AE$47)</f>
        <v>1</v>
      </c>
      <c r="AF65" s="3">
        <f ca="1">--(OFFSET('Utility Tables'!$B$3,$B65+AF$1,0)=AF$47)</f>
        <v>1</v>
      </c>
      <c r="AG65" s="3">
        <f ca="1">--(OFFSET('Utility Tables'!$B$3,$B65+AG$1,0)=AG$47)</f>
        <v>1</v>
      </c>
    </row>
    <row r="66" spans="1:33" x14ac:dyDescent="0.2">
      <c r="A66" s="4">
        <f t="shared" ca="1" si="12"/>
        <v>1</v>
      </c>
      <c r="B66">
        <f t="shared" ref="B66:C66" si="30">B21</f>
        <v>723</v>
      </c>
      <c r="C66" t="str">
        <f t="shared" ca="1" si="30"/>
        <v>Modesto</v>
      </c>
      <c r="D66" s="3">
        <f ca="1">--(OFFSET('Utility Tables'!$B$3,$B66+D$1,0)=D$47)</f>
        <v>1</v>
      </c>
      <c r="E66" s="3">
        <f ca="1">--(OFFSET('Utility Tables'!$B$3,$B66+E$1,0)=E$47)</f>
        <v>1</v>
      </c>
      <c r="F66" s="3">
        <f ca="1">--(OFFSET('Utility Tables'!$B$3,$B66+F$1,0)=F$47)</f>
        <v>1</v>
      </c>
      <c r="G66" s="3">
        <f ca="1">--(OFFSET('Utility Tables'!$B$3,$B66+G$1,0)=G$47)</f>
        <v>1</v>
      </c>
      <c r="H66" s="3">
        <f ca="1">--(OFFSET('Utility Tables'!$B$3,$B66+H$1,0)=H$47)</f>
        <v>1</v>
      </c>
      <c r="I66" s="3">
        <f ca="1">--(OFFSET('Utility Tables'!$B$3,$B66+I$1,0)=I$47)</f>
        <v>1</v>
      </c>
      <c r="J66" s="3">
        <f ca="1">--(OFFSET('Utility Tables'!$B$3,$B66+J$1,0)=J$47)</f>
        <v>1</v>
      </c>
      <c r="K66" s="3">
        <f ca="1">--(OFFSET('Utility Tables'!$B$3,$B66+K$1,0)=K$47)</f>
        <v>1</v>
      </c>
      <c r="L66" s="3">
        <f ca="1">--(OFFSET('Utility Tables'!$B$3,$B66+L$1,0)=L$47)</f>
        <v>1</v>
      </c>
      <c r="M66" s="3">
        <f ca="1">--(OFFSET('Utility Tables'!$B$3,$B66+M$1,0)=M$47)</f>
        <v>1</v>
      </c>
      <c r="N66" s="3">
        <f ca="1">--(OFFSET('Utility Tables'!$B$3,$B66+N$1,0)=N$47)</f>
        <v>1</v>
      </c>
      <c r="O66" s="3">
        <f ca="1">--(OFFSET('Utility Tables'!$B$3,$B66+O$1,0)=O$47)</f>
        <v>1</v>
      </c>
      <c r="P66" s="3">
        <f ca="1">--(OFFSET('Utility Tables'!$B$3,$B66+P$1,0)=P$47)</f>
        <v>1</v>
      </c>
      <c r="Q66" s="3">
        <f ca="1">--(OFFSET('Utility Tables'!$B$3,$B66+Q$1,0)=Q$47)</f>
        <v>1</v>
      </c>
      <c r="R66" s="3">
        <f ca="1">--(OFFSET('Utility Tables'!$B$3,$B66+R$1,0)=R$47)</f>
        <v>1</v>
      </c>
      <c r="S66" s="3">
        <f ca="1">--(OFFSET('Utility Tables'!$B$3,$B66+S$1,0)=S$47)</f>
        <v>1</v>
      </c>
      <c r="T66" s="3">
        <f ca="1">--(OFFSET('Utility Tables'!$B$3,$B66+T$1,0)=T$47)</f>
        <v>1</v>
      </c>
      <c r="U66" s="3">
        <f ca="1">--(OFFSET('Utility Tables'!$B$3,$B66+U$1,0)=U$47)</f>
        <v>1</v>
      </c>
      <c r="V66" s="3">
        <f ca="1">--(OFFSET('Utility Tables'!$B$3,$B66+V$1,0)=V$47)</f>
        <v>1</v>
      </c>
      <c r="W66" s="3">
        <f ca="1">--(OFFSET('Utility Tables'!$B$3,$B66+W$1,0)=W$47)</f>
        <v>1</v>
      </c>
      <c r="X66" s="3">
        <f ca="1">--(OFFSET('Utility Tables'!$B$3,$B66+X$1,0)=X$47)</f>
        <v>1</v>
      </c>
      <c r="Y66" s="3">
        <f ca="1">--(OFFSET('Utility Tables'!$B$3,$B66+Y$1,0)=Y$47)</f>
        <v>1</v>
      </c>
      <c r="Z66" s="3">
        <f ca="1">--(OFFSET('Utility Tables'!$B$3,$B66+Z$1,0)=Z$47)</f>
        <v>1</v>
      </c>
      <c r="AA66" s="3">
        <f ca="1">--(OFFSET('Utility Tables'!$B$3,$B66+AA$1,0)=AA$47)</f>
        <v>1</v>
      </c>
      <c r="AB66" s="3">
        <f ca="1">--(OFFSET('Utility Tables'!$B$3,$B66+AB$1,0)=AB$47)</f>
        <v>1</v>
      </c>
      <c r="AC66" s="3">
        <f ca="1">--(OFFSET('Utility Tables'!$B$3,$B66+AC$1,0)=AC$47)</f>
        <v>1</v>
      </c>
      <c r="AD66" s="3">
        <f ca="1">--(OFFSET('Utility Tables'!$B$3,$B66+AD$1,0)=AD$47)</f>
        <v>1</v>
      </c>
      <c r="AE66" s="3">
        <f ca="1">--(OFFSET('Utility Tables'!$B$3,$B66+AE$1,0)=AE$47)</f>
        <v>1</v>
      </c>
      <c r="AF66" s="3">
        <f ca="1">--(OFFSET('Utility Tables'!$B$3,$B66+AF$1,0)=AF$47)</f>
        <v>1</v>
      </c>
      <c r="AG66" s="3">
        <f ca="1">--(OFFSET('Utility Tables'!$B$3,$B66+AG$1,0)=AG$47)</f>
        <v>1</v>
      </c>
    </row>
    <row r="67" spans="1:33" x14ac:dyDescent="0.2">
      <c r="A67" s="4">
        <f t="shared" ca="1" si="12"/>
        <v>1</v>
      </c>
      <c r="B67">
        <f t="shared" ref="B67:C67" si="31">B22</f>
        <v>763</v>
      </c>
      <c r="C67" t="str">
        <f t="shared" ca="1" si="31"/>
        <v>Moreno Valley</v>
      </c>
      <c r="D67" s="3">
        <f ca="1">--(OFFSET('Utility Tables'!$B$3,$B67+D$1,0)=D$47)</f>
        <v>1</v>
      </c>
      <c r="E67" s="3">
        <f ca="1">--(OFFSET('Utility Tables'!$B$3,$B67+E$1,0)=E$47)</f>
        <v>1</v>
      </c>
      <c r="F67" s="3">
        <f ca="1">--(OFFSET('Utility Tables'!$B$3,$B67+F$1,0)=F$47)</f>
        <v>1</v>
      </c>
      <c r="G67" s="3">
        <f ca="1">--(OFFSET('Utility Tables'!$B$3,$B67+G$1,0)=G$47)</f>
        <v>1</v>
      </c>
      <c r="H67" s="3">
        <f ca="1">--(OFFSET('Utility Tables'!$B$3,$B67+H$1,0)=H$47)</f>
        <v>1</v>
      </c>
      <c r="I67" s="3">
        <f ca="1">--(OFFSET('Utility Tables'!$B$3,$B67+I$1,0)=I$47)</f>
        <v>1</v>
      </c>
      <c r="J67" s="3">
        <f ca="1">--(OFFSET('Utility Tables'!$B$3,$B67+J$1,0)=J$47)</f>
        <v>1</v>
      </c>
      <c r="K67" s="3">
        <f ca="1">--(OFFSET('Utility Tables'!$B$3,$B67+K$1,0)=K$47)</f>
        <v>1</v>
      </c>
      <c r="L67" s="3">
        <f ca="1">--(OFFSET('Utility Tables'!$B$3,$B67+L$1,0)=L$47)</f>
        <v>1</v>
      </c>
      <c r="M67" s="3">
        <f ca="1">--(OFFSET('Utility Tables'!$B$3,$B67+M$1,0)=M$47)</f>
        <v>1</v>
      </c>
      <c r="N67" s="3">
        <f ca="1">--(OFFSET('Utility Tables'!$B$3,$B67+N$1,0)=N$47)</f>
        <v>1</v>
      </c>
      <c r="O67" s="3">
        <f ca="1">--(OFFSET('Utility Tables'!$B$3,$B67+O$1,0)=O$47)</f>
        <v>1</v>
      </c>
      <c r="P67" s="3">
        <f ca="1">--(OFFSET('Utility Tables'!$B$3,$B67+P$1,0)=P$47)</f>
        <v>1</v>
      </c>
      <c r="Q67" s="3">
        <f ca="1">--(OFFSET('Utility Tables'!$B$3,$B67+Q$1,0)=Q$47)</f>
        <v>1</v>
      </c>
      <c r="R67" s="3">
        <f ca="1">--(OFFSET('Utility Tables'!$B$3,$B67+R$1,0)=R$47)</f>
        <v>1</v>
      </c>
      <c r="S67" s="3">
        <f ca="1">--(OFFSET('Utility Tables'!$B$3,$B67+S$1,0)=S$47)</f>
        <v>1</v>
      </c>
      <c r="T67" s="3">
        <f ca="1">--(OFFSET('Utility Tables'!$B$3,$B67+T$1,0)=T$47)</f>
        <v>1</v>
      </c>
      <c r="U67" s="3">
        <f ca="1">--(OFFSET('Utility Tables'!$B$3,$B67+U$1,0)=U$47)</f>
        <v>1</v>
      </c>
      <c r="V67" s="3">
        <f ca="1">--(OFFSET('Utility Tables'!$B$3,$B67+V$1,0)=V$47)</f>
        <v>1</v>
      </c>
      <c r="W67" s="3">
        <f ca="1">--(OFFSET('Utility Tables'!$B$3,$B67+W$1,0)=W$47)</f>
        <v>1</v>
      </c>
      <c r="X67" s="3">
        <f ca="1">--(OFFSET('Utility Tables'!$B$3,$B67+X$1,0)=X$47)</f>
        <v>1</v>
      </c>
      <c r="Y67" s="3">
        <f ca="1">--(OFFSET('Utility Tables'!$B$3,$B67+Y$1,0)=Y$47)</f>
        <v>1</v>
      </c>
      <c r="Z67" s="3">
        <f ca="1">--(OFFSET('Utility Tables'!$B$3,$B67+Z$1,0)=Z$47)</f>
        <v>1</v>
      </c>
      <c r="AA67" s="3">
        <f ca="1">--(OFFSET('Utility Tables'!$B$3,$B67+AA$1,0)=AA$47)</f>
        <v>1</v>
      </c>
      <c r="AB67" s="3">
        <f ca="1">--(OFFSET('Utility Tables'!$B$3,$B67+AB$1,0)=AB$47)</f>
        <v>1</v>
      </c>
      <c r="AC67" s="3">
        <f ca="1">--(OFFSET('Utility Tables'!$B$3,$B67+AC$1,0)=AC$47)</f>
        <v>1</v>
      </c>
      <c r="AD67" s="3">
        <f ca="1">--(OFFSET('Utility Tables'!$B$3,$B67+AD$1,0)=AD$47)</f>
        <v>1</v>
      </c>
      <c r="AE67" s="3">
        <f ca="1">--(OFFSET('Utility Tables'!$B$3,$B67+AE$1,0)=AE$47)</f>
        <v>1</v>
      </c>
      <c r="AF67" s="3">
        <f ca="1">--(OFFSET('Utility Tables'!$B$3,$B67+AF$1,0)=AF$47)</f>
        <v>1</v>
      </c>
      <c r="AG67" s="3">
        <f ca="1">--(OFFSET('Utility Tables'!$B$3,$B67+AG$1,0)=AG$47)</f>
        <v>1</v>
      </c>
    </row>
    <row r="68" spans="1:33" x14ac:dyDescent="0.2">
      <c r="A68" s="4">
        <f t="shared" ca="1" si="12"/>
        <v>1</v>
      </c>
      <c r="B68">
        <f t="shared" ref="B68:C68" si="32">B23</f>
        <v>803</v>
      </c>
      <c r="C68" t="str">
        <f t="shared" ca="1" si="32"/>
        <v>Needles</v>
      </c>
      <c r="D68" s="3">
        <f ca="1">--(OFFSET('Utility Tables'!$B$3,$B68+D$1,0)=D$47)</f>
        <v>1</v>
      </c>
      <c r="E68" s="3">
        <f ca="1">--(OFFSET('Utility Tables'!$B$3,$B68+E$1,0)=E$47)</f>
        <v>1</v>
      </c>
      <c r="F68" s="3">
        <f ca="1">--(OFFSET('Utility Tables'!$B$3,$B68+F$1,0)=F$47)</f>
        <v>1</v>
      </c>
      <c r="G68" s="3">
        <f ca="1">--(OFFSET('Utility Tables'!$B$3,$B68+G$1,0)=G$47)</f>
        <v>1</v>
      </c>
      <c r="H68" s="3">
        <f ca="1">--(OFFSET('Utility Tables'!$B$3,$B68+H$1,0)=H$47)</f>
        <v>1</v>
      </c>
      <c r="I68" s="3">
        <f ca="1">--(OFFSET('Utility Tables'!$B$3,$B68+I$1,0)=I$47)</f>
        <v>1</v>
      </c>
      <c r="J68" s="3">
        <f ca="1">--(OFFSET('Utility Tables'!$B$3,$B68+J$1,0)=J$47)</f>
        <v>1</v>
      </c>
      <c r="K68" s="3">
        <f ca="1">--(OFFSET('Utility Tables'!$B$3,$B68+K$1,0)=K$47)</f>
        <v>1</v>
      </c>
      <c r="L68" s="3">
        <f ca="1">--(OFFSET('Utility Tables'!$B$3,$B68+L$1,0)=L$47)</f>
        <v>1</v>
      </c>
      <c r="M68" s="3">
        <f ca="1">--(OFFSET('Utility Tables'!$B$3,$B68+M$1,0)=M$47)</f>
        <v>1</v>
      </c>
      <c r="N68" s="3">
        <f ca="1">--(OFFSET('Utility Tables'!$B$3,$B68+N$1,0)=N$47)</f>
        <v>1</v>
      </c>
      <c r="O68" s="3">
        <f ca="1">--(OFFSET('Utility Tables'!$B$3,$B68+O$1,0)=O$47)</f>
        <v>1</v>
      </c>
      <c r="P68" s="3">
        <f ca="1">--(OFFSET('Utility Tables'!$B$3,$B68+P$1,0)=P$47)</f>
        <v>1</v>
      </c>
      <c r="Q68" s="3">
        <f ca="1">--(OFFSET('Utility Tables'!$B$3,$B68+Q$1,0)=Q$47)</f>
        <v>1</v>
      </c>
      <c r="R68" s="3">
        <f ca="1">--(OFFSET('Utility Tables'!$B$3,$B68+R$1,0)=R$47)</f>
        <v>1</v>
      </c>
      <c r="S68" s="3">
        <f ca="1">--(OFFSET('Utility Tables'!$B$3,$B68+S$1,0)=S$47)</f>
        <v>1</v>
      </c>
      <c r="T68" s="3">
        <f ca="1">--(OFFSET('Utility Tables'!$B$3,$B68+T$1,0)=T$47)</f>
        <v>1</v>
      </c>
      <c r="U68" s="3">
        <f ca="1">--(OFFSET('Utility Tables'!$B$3,$B68+U$1,0)=U$47)</f>
        <v>1</v>
      </c>
      <c r="V68" s="3">
        <f ca="1">--(OFFSET('Utility Tables'!$B$3,$B68+V$1,0)=V$47)</f>
        <v>1</v>
      </c>
      <c r="W68" s="3">
        <f ca="1">--(OFFSET('Utility Tables'!$B$3,$B68+W$1,0)=W$47)</f>
        <v>1</v>
      </c>
      <c r="X68" s="3">
        <f ca="1">--(OFFSET('Utility Tables'!$B$3,$B68+X$1,0)=X$47)</f>
        <v>1</v>
      </c>
      <c r="Y68" s="3">
        <f ca="1">--(OFFSET('Utility Tables'!$B$3,$B68+Y$1,0)=Y$47)</f>
        <v>1</v>
      </c>
      <c r="Z68" s="3">
        <f ca="1">--(OFFSET('Utility Tables'!$B$3,$B68+Z$1,0)=Z$47)</f>
        <v>1</v>
      </c>
      <c r="AA68" s="3">
        <f ca="1">--(OFFSET('Utility Tables'!$B$3,$B68+AA$1,0)=AA$47)</f>
        <v>1</v>
      </c>
      <c r="AB68" s="3">
        <f ca="1">--(OFFSET('Utility Tables'!$B$3,$B68+AB$1,0)=AB$47)</f>
        <v>1</v>
      </c>
      <c r="AC68" s="3">
        <f ca="1">--(OFFSET('Utility Tables'!$B$3,$B68+AC$1,0)=AC$47)</f>
        <v>1</v>
      </c>
      <c r="AD68" s="3">
        <f ca="1">--(OFFSET('Utility Tables'!$B$3,$B68+AD$1,0)=AD$47)</f>
        <v>1</v>
      </c>
      <c r="AE68" s="3">
        <f ca="1">--(OFFSET('Utility Tables'!$B$3,$B68+AE$1,0)=AE$47)</f>
        <v>1</v>
      </c>
      <c r="AF68" s="3">
        <f ca="1">--(OFFSET('Utility Tables'!$B$3,$B68+AF$1,0)=AF$47)</f>
        <v>1</v>
      </c>
      <c r="AG68" s="3">
        <f ca="1">--(OFFSET('Utility Tables'!$B$3,$B68+AG$1,0)=AG$47)</f>
        <v>1</v>
      </c>
    </row>
    <row r="69" spans="1:33" x14ac:dyDescent="0.2">
      <c r="A69" s="4">
        <f t="shared" ca="1" si="12"/>
        <v>1</v>
      </c>
      <c r="B69">
        <f t="shared" ref="B69:C69" si="33">B24</f>
        <v>843</v>
      </c>
      <c r="C69" t="str">
        <f t="shared" ca="1" si="33"/>
        <v>Palo Alto</v>
      </c>
      <c r="D69" s="3">
        <f ca="1">--(OFFSET('Utility Tables'!$B$3,$B69+D$1,0)=D$47)</f>
        <v>1</v>
      </c>
      <c r="E69" s="3">
        <f ca="1">--(OFFSET('Utility Tables'!$B$3,$B69+E$1,0)=E$47)</f>
        <v>1</v>
      </c>
      <c r="F69" s="3">
        <f ca="1">--(OFFSET('Utility Tables'!$B$3,$B69+F$1,0)=F$47)</f>
        <v>1</v>
      </c>
      <c r="G69" s="3">
        <f ca="1">--(OFFSET('Utility Tables'!$B$3,$B69+G$1,0)=G$47)</f>
        <v>1</v>
      </c>
      <c r="H69" s="3">
        <f ca="1">--(OFFSET('Utility Tables'!$B$3,$B69+H$1,0)=H$47)</f>
        <v>1</v>
      </c>
      <c r="I69" s="3">
        <f ca="1">--(OFFSET('Utility Tables'!$B$3,$B69+I$1,0)=I$47)</f>
        <v>1</v>
      </c>
      <c r="J69" s="3">
        <f ca="1">--(OFFSET('Utility Tables'!$B$3,$B69+J$1,0)=J$47)</f>
        <v>1</v>
      </c>
      <c r="K69" s="3">
        <f ca="1">--(OFFSET('Utility Tables'!$B$3,$B69+K$1,0)=K$47)</f>
        <v>1</v>
      </c>
      <c r="L69" s="3">
        <f ca="1">--(OFFSET('Utility Tables'!$B$3,$B69+L$1,0)=L$47)</f>
        <v>1</v>
      </c>
      <c r="M69" s="3">
        <f ca="1">--(OFFSET('Utility Tables'!$B$3,$B69+M$1,0)=M$47)</f>
        <v>1</v>
      </c>
      <c r="N69" s="3">
        <f ca="1">--(OFFSET('Utility Tables'!$B$3,$B69+N$1,0)=N$47)</f>
        <v>1</v>
      </c>
      <c r="O69" s="3">
        <f ca="1">--(OFFSET('Utility Tables'!$B$3,$B69+O$1,0)=O$47)</f>
        <v>1</v>
      </c>
      <c r="P69" s="3">
        <f ca="1">--(OFFSET('Utility Tables'!$B$3,$B69+P$1,0)=P$47)</f>
        <v>1</v>
      </c>
      <c r="Q69" s="3">
        <f ca="1">--(OFFSET('Utility Tables'!$B$3,$B69+Q$1,0)=Q$47)</f>
        <v>1</v>
      </c>
      <c r="R69" s="3">
        <f ca="1">--(OFFSET('Utility Tables'!$B$3,$B69+R$1,0)=R$47)</f>
        <v>1</v>
      </c>
      <c r="S69" s="3">
        <f ca="1">--(OFFSET('Utility Tables'!$B$3,$B69+S$1,0)=S$47)</f>
        <v>1</v>
      </c>
      <c r="T69" s="3">
        <f ca="1">--(OFFSET('Utility Tables'!$B$3,$B69+T$1,0)=T$47)</f>
        <v>1</v>
      </c>
      <c r="U69" s="3">
        <f ca="1">--(OFFSET('Utility Tables'!$B$3,$B69+U$1,0)=U$47)</f>
        <v>1</v>
      </c>
      <c r="V69" s="3">
        <f ca="1">--(OFFSET('Utility Tables'!$B$3,$B69+V$1,0)=V$47)</f>
        <v>1</v>
      </c>
      <c r="W69" s="3">
        <f ca="1">--(OFFSET('Utility Tables'!$B$3,$B69+W$1,0)=W$47)</f>
        <v>1</v>
      </c>
      <c r="X69" s="3">
        <f ca="1">--(OFFSET('Utility Tables'!$B$3,$B69+X$1,0)=X$47)</f>
        <v>1</v>
      </c>
      <c r="Y69" s="3">
        <f ca="1">--(OFFSET('Utility Tables'!$B$3,$B69+Y$1,0)=Y$47)</f>
        <v>1</v>
      </c>
      <c r="Z69" s="3">
        <f ca="1">--(OFFSET('Utility Tables'!$B$3,$B69+Z$1,0)=Z$47)</f>
        <v>1</v>
      </c>
      <c r="AA69" s="3">
        <f ca="1">--(OFFSET('Utility Tables'!$B$3,$B69+AA$1,0)=AA$47)</f>
        <v>1</v>
      </c>
      <c r="AB69" s="3">
        <f ca="1">--(OFFSET('Utility Tables'!$B$3,$B69+AB$1,0)=AB$47)</f>
        <v>1</v>
      </c>
      <c r="AC69" s="3">
        <f ca="1">--(OFFSET('Utility Tables'!$B$3,$B69+AC$1,0)=AC$47)</f>
        <v>1</v>
      </c>
      <c r="AD69" s="3">
        <f ca="1">--(OFFSET('Utility Tables'!$B$3,$B69+AD$1,0)=AD$47)</f>
        <v>1</v>
      </c>
      <c r="AE69" s="3">
        <f ca="1">--(OFFSET('Utility Tables'!$B$3,$B69+AE$1,0)=AE$47)</f>
        <v>1</v>
      </c>
      <c r="AF69" s="3">
        <f ca="1">--(OFFSET('Utility Tables'!$B$3,$B69+AF$1,0)=AF$47)</f>
        <v>1</v>
      </c>
      <c r="AG69" s="3">
        <f ca="1">--(OFFSET('Utility Tables'!$B$3,$B69+AG$1,0)=AG$47)</f>
        <v>1</v>
      </c>
    </row>
    <row r="70" spans="1:33" x14ac:dyDescent="0.2">
      <c r="A70" s="4">
        <f t="shared" ca="1" si="12"/>
        <v>1</v>
      </c>
      <c r="B70">
        <f t="shared" ref="B70:C70" si="34">B25</f>
        <v>883</v>
      </c>
      <c r="C70" t="str">
        <f t="shared" ca="1" si="34"/>
        <v>Pasadena</v>
      </c>
      <c r="D70" s="3">
        <f ca="1">--(OFFSET('Utility Tables'!$B$3,$B70+D$1,0)=D$47)</f>
        <v>1</v>
      </c>
      <c r="E70" s="3">
        <f ca="1">--(OFFSET('Utility Tables'!$B$3,$B70+E$1,0)=E$47)</f>
        <v>1</v>
      </c>
      <c r="F70" s="3">
        <f ca="1">--(OFFSET('Utility Tables'!$B$3,$B70+F$1,0)=F$47)</f>
        <v>1</v>
      </c>
      <c r="G70" s="3">
        <f ca="1">--(OFFSET('Utility Tables'!$B$3,$B70+G$1,0)=G$47)</f>
        <v>1</v>
      </c>
      <c r="H70" s="3">
        <f ca="1">--(OFFSET('Utility Tables'!$B$3,$B70+H$1,0)=H$47)</f>
        <v>1</v>
      </c>
      <c r="I70" s="3">
        <f ca="1">--(OFFSET('Utility Tables'!$B$3,$B70+I$1,0)=I$47)</f>
        <v>1</v>
      </c>
      <c r="J70" s="3">
        <f ca="1">--(OFFSET('Utility Tables'!$B$3,$B70+J$1,0)=J$47)</f>
        <v>1</v>
      </c>
      <c r="K70" s="3">
        <f ca="1">--(OFFSET('Utility Tables'!$B$3,$B70+K$1,0)=K$47)</f>
        <v>1</v>
      </c>
      <c r="L70" s="3">
        <f ca="1">--(OFFSET('Utility Tables'!$B$3,$B70+L$1,0)=L$47)</f>
        <v>1</v>
      </c>
      <c r="M70" s="3">
        <f ca="1">--(OFFSET('Utility Tables'!$B$3,$B70+M$1,0)=M$47)</f>
        <v>1</v>
      </c>
      <c r="N70" s="3">
        <f ca="1">--(OFFSET('Utility Tables'!$B$3,$B70+N$1,0)=N$47)</f>
        <v>1</v>
      </c>
      <c r="O70" s="3">
        <f ca="1">--(OFFSET('Utility Tables'!$B$3,$B70+O$1,0)=O$47)</f>
        <v>1</v>
      </c>
      <c r="P70" s="3">
        <f ca="1">--(OFFSET('Utility Tables'!$B$3,$B70+P$1,0)=P$47)</f>
        <v>1</v>
      </c>
      <c r="Q70" s="3">
        <f ca="1">--(OFFSET('Utility Tables'!$B$3,$B70+Q$1,0)=Q$47)</f>
        <v>1</v>
      </c>
      <c r="R70" s="3">
        <f ca="1">--(OFFSET('Utility Tables'!$B$3,$B70+R$1,0)=R$47)</f>
        <v>1</v>
      </c>
      <c r="S70" s="3">
        <f ca="1">--(OFFSET('Utility Tables'!$B$3,$B70+S$1,0)=S$47)</f>
        <v>1</v>
      </c>
      <c r="T70" s="3">
        <f ca="1">--(OFFSET('Utility Tables'!$B$3,$B70+T$1,0)=T$47)</f>
        <v>1</v>
      </c>
      <c r="U70" s="3">
        <f ca="1">--(OFFSET('Utility Tables'!$B$3,$B70+U$1,0)=U$47)</f>
        <v>1</v>
      </c>
      <c r="V70" s="3">
        <f ca="1">--(OFFSET('Utility Tables'!$B$3,$B70+V$1,0)=V$47)</f>
        <v>1</v>
      </c>
      <c r="W70" s="3">
        <f ca="1">--(OFFSET('Utility Tables'!$B$3,$B70+W$1,0)=W$47)</f>
        <v>1</v>
      </c>
      <c r="X70" s="3">
        <f ca="1">--(OFFSET('Utility Tables'!$B$3,$B70+X$1,0)=X$47)</f>
        <v>1</v>
      </c>
      <c r="Y70" s="3">
        <f ca="1">--(OFFSET('Utility Tables'!$B$3,$B70+Y$1,0)=Y$47)</f>
        <v>1</v>
      </c>
      <c r="Z70" s="3">
        <f ca="1">--(OFFSET('Utility Tables'!$B$3,$B70+Z$1,0)=Z$47)</f>
        <v>1</v>
      </c>
      <c r="AA70" s="3">
        <f ca="1">--(OFFSET('Utility Tables'!$B$3,$B70+AA$1,0)=AA$47)</f>
        <v>1</v>
      </c>
      <c r="AB70" s="3">
        <f ca="1">--(OFFSET('Utility Tables'!$B$3,$B70+AB$1,0)=AB$47)</f>
        <v>1</v>
      </c>
      <c r="AC70" s="3">
        <f ca="1">--(OFFSET('Utility Tables'!$B$3,$B70+AC$1,0)=AC$47)</f>
        <v>1</v>
      </c>
      <c r="AD70" s="3">
        <f ca="1">--(OFFSET('Utility Tables'!$B$3,$B70+AD$1,0)=AD$47)</f>
        <v>1</v>
      </c>
      <c r="AE70" s="3">
        <f ca="1">--(OFFSET('Utility Tables'!$B$3,$B70+AE$1,0)=AE$47)</f>
        <v>1</v>
      </c>
      <c r="AF70" s="3">
        <f ca="1">--(OFFSET('Utility Tables'!$B$3,$B70+AF$1,0)=AF$47)</f>
        <v>1</v>
      </c>
      <c r="AG70" s="3">
        <f ca="1">--(OFFSET('Utility Tables'!$B$3,$B70+AG$1,0)=AG$47)</f>
        <v>1</v>
      </c>
    </row>
    <row r="71" spans="1:33" x14ac:dyDescent="0.2">
      <c r="A71" s="4">
        <f t="shared" ca="1" si="12"/>
        <v>1</v>
      </c>
      <c r="B71">
        <f t="shared" ref="B71:C71" si="35">B26</f>
        <v>923</v>
      </c>
      <c r="C71" t="str">
        <f t="shared" ca="1" si="35"/>
        <v>Pittsburg</v>
      </c>
      <c r="D71" s="3">
        <f ca="1">--(OFFSET('Utility Tables'!$B$3,$B71+D$1,0)=D$47)</f>
        <v>1</v>
      </c>
      <c r="E71" s="3">
        <f ca="1">--(OFFSET('Utility Tables'!$B$3,$B71+E$1,0)=E$47)</f>
        <v>1</v>
      </c>
      <c r="F71" s="3">
        <f ca="1">--(OFFSET('Utility Tables'!$B$3,$B71+F$1,0)=F$47)</f>
        <v>1</v>
      </c>
      <c r="G71" s="3">
        <f ca="1">--(OFFSET('Utility Tables'!$B$3,$B71+G$1,0)=G$47)</f>
        <v>1</v>
      </c>
      <c r="H71" s="3">
        <f ca="1">--(OFFSET('Utility Tables'!$B$3,$B71+H$1,0)=H$47)</f>
        <v>1</v>
      </c>
      <c r="I71" s="3">
        <f ca="1">--(OFFSET('Utility Tables'!$B$3,$B71+I$1,0)=I$47)</f>
        <v>1</v>
      </c>
      <c r="J71" s="3">
        <f ca="1">--(OFFSET('Utility Tables'!$B$3,$B71+J$1,0)=J$47)</f>
        <v>1</v>
      </c>
      <c r="K71" s="3">
        <f ca="1">--(OFFSET('Utility Tables'!$B$3,$B71+K$1,0)=K$47)</f>
        <v>1</v>
      </c>
      <c r="L71" s="3">
        <f ca="1">--(OFFSET('Utility Tables'!$B$3,$B71+L$1,0)=L$47)</f>
        <v>1</v>
      </c>
      <c r="M71" s="3">
        <f ca="1">--(OFFSET('Utility Tables'!$B$3,$B71+M$1,0)=M$47)</f>
        <v>1</v>
      </c>
      <c r="N71" s="3">
        <f ca="1">--(OFFSET('Utility Tables'!$B$3,$B71+N$1,0)=N$47)</f>
        <v>1</v>
      </c>
      <c r="O71" s="3">
        <f ca="1">--(OFFSET('Utility Tables'!$B$3,$B71+O$1,0)=O$47)</f>
        <v>1</v>
      </c>
      <c r="P71" s="3">
        <f ca="1">--(OFFSET('Utility Tables'!$B$3,$B71+P$1,0)=P$47)</f>
        <v>1</v>
      </c>
      <c r="Q71" s="3">
        <f ca="1">--(OFFSET('Utility Tables'!$B$3,$B71+Q$1,0)=Q$47)</f>
        <v>1</v>
      </c>
      <c r="R71" s="3">
        <f ca="1">--(OFFSET('Utility Tables'!$B$3,$B71+R$1,0)=R$47)</f>
        <v>1</v>
      </c>
      <c r="S71" s="3">
        <f ca="1">--(OFFSET('Utility Tables'!$B$3,$B71+S$1,0)=S$47)</f>
        <v>1</v>
      </c>
      <c r="T71" s="3">
        <f ca="1">--(OFFSET('Utility Tables'!$B$3,$B71+T$1,0)=T$47)</f>
        <v>1</v>
      </c>
      <c r="U71" s="3">
        <f ca="1">--(OFFSET('Utility Tables'!$B$3,$B71+U$1,0)=U$47)</f>
        <v>1</v>
      </c>
      <c r="V71" s="3">
        <f ca="1">--(OFFSET('Utility Tables'!$B$3,$B71+V$1,0)=V$47)</f>
        <v>1</v>
      </c>
      <c r="W71" s="3">
        <f ca="1">--(OFFSET('Utility Tables'!$B$3,$B71+W$1,0)=W$47)</f>
        <v>1</v>
      </c>
      <c r="X71" s="3">
        <f ca="1">--(OFFSET('Utility Tables'!$B$3,$B71+X$1,0)=X$47)</f>
        <v>1</v>
      </c>
      <c r="Y71" s="3">
        <f ca="1">--(OFFSET('Utility Tables'!$B$3,$B71+Y$1,0)=Y$47)</f>
        <v>1</v>
      </c>
      <c r="Z71" s="3">
        <f ca="1">--(OFFSET('Utility Tables'!$B$3,$B71+Z$1,0)=Z$47)</f>
        <v>1</v>
      </c>
      <c r="AA71" s="3">
        <f ca="1">--(OFFSET('Utility Tables'!$B$3,$B71+AA$1,0)=AA$47)</f>
        <v>1</v>
      </c>
      <c r="AB71" s="3">
        <f ca="1">--(OFFSET('Utility Tables'!$B$3,$B71+AB$1,0)=AB$47)</f>
        <v>1</v>
      </c>
      <c r="AC71" s="3">
        <f ca="1">--(OFFSET('Utility Tables'!$B$3,$B71+AC$1,0)=AC$47)</f>
        <v>1</v>
      </c>
      <c r="AD71" s="3">
        <f ca="1">--(OFFSET('Utility Tables'!$B$3,$B71+AD$1,0)=AD$47)</f>
        <v>1</v>
      </c>
      <c r="AE71" s="3">
        <f ca="1">--(OFFSET('Utility Tables'!$B$3,$B71+AE$1,0)=AE$47)</f>
        <v>1</v>
      </c>
      <c r="AF71" s="3">
        <f ca="1">--(OFFSET('Utility Tables'!$B$3,$B71+AF$1,0)=AF$47)</f>
        <v>1</v>
      </c>
      <c r="AG71" s="3">
        <f ca="1">--(OFFSET('Utility Tables'!$B$3,$B71+AG$1,0)=AG$47)</f>
        <v>1</v>
      </c>
    </row>
    <row r="72" spans="1:33" x14ac:dyDescent="0.2">
      <c r="A72" s="4">
        <f t="shared" ca="1" si="12"/>
        <v>1</v>
      </c>
      <c r="B72">
        <f t="shared" ref="B72:C72" si="36">B27</f>
        <v>963</v>
      </c>
      <c r="C72" t="str">
        <f t="shared" ca="1" si="36"/>
        <v>Plumas-Sierra</v>
      </c>
      <c r="D72" s="3">
        <f ca="1">--(OFFSET('Utility Tables'!$B$3,$B72+D$1,0)=D$47)</f>
        <v>1</v>
      </c>
      <c r="E72" s="3">
        <f ca="1">--(OFFSET('Utility Tables'!$B$3,$B72+E$1,0)=E$47)</f>
        <v>1</v>
      </c>
      <c r="F72" s="3">
        <f ca="1">--(OFFSET('Utility Tables'!$B$3,$B72+F$1,0)=F$47)</f>
        <v>1</v>
      </c>
      <c r="G72" s="3">
        <f ca="1">--(OFFSET('Utility Tables'!$B$3,$B72+G$1,0)=G$47)</f>
        <v>1</v>
      </c>
      <c r="H72" s="3">
        <f ca="1">--(OFFSET('Utility Tables'!$B$3,$B72+H$1,0)=H$47)</f>
        <v>1</v>
      </c>
      <c r="I72" s="3">
        <f ca="1">--(OFFSET('Utility Tables'!$B$3,$B72+I$1,0)=I$47)</f>
        <v>1</v>
      </c>
      <c r="J72" s="3">
        <f ca="1">--(OFFSET('Utility Tables'!$B$3,$B72+J$1,0)=J$47)</f>
        <v>1</v>
      </c>
      <c r="K72" s="3">
        <f ca="1">--(OFFSET('Utility Tables'!$B$3,$B72+K$1,0)=K$47)</f>
        <v>1</v>
      </c>
      <c r="L72" s="3">
        <f ca="1">--(OFFSET('Utility Tables'!$B$3,$B72+L$1,0)=L$47)</f>
        <v>1</v>
      </c>
      <c r="M72" s="3">
        <f ca="1">--(OFFSET('Utility Tables'!$B$3,$B72+M$1,0)=M$47)</f>
        <v>1</v>
      </c>
      <c r="N72" s="3">
        <f ca="1">--(OFFSET('Utility Tables'!$B$3,$B72+N$1,0)=N$47)</f>
        <v>1</v>
      </c>
      <c r="O72" s="3">
        <f ca="1">--(OFFSET('Utility Tables'!$B$3,$B72+O$1,0)=O$47)</f>
        <v>1</v>
      </c>
      <c r="P72" s="3">
        <f ca="1">--(OFFSET('Utility Tables'!$B$3,$B72+P$1,0)=P$47)</f>
        <v>1</v>
      </c>
      <c r="Q72" s="3">
        <f ca="1">--(OFFSET('Utility Tables'!$B$3,$B72+Q$1,0)=Q$47)</f>
        <v>1</v>
      </c>
      <c r="R72" s="3">
        <f ca="1">--(OFFSET('Utility Tables'!$B$3,$B72+R$1,0)=R$47)</f>
        <v>1</v>
      </c>
      <c r="S72" s="3">
        <f ca="1">--(OFFSET('Utility Tables'!$B$3,$B72+S$1,0)=S$47)</f>
        <v>1</v>
      </c>
      <c r="T72" s="3">
        <f ca="1">--(OFFSET('Utility Tables'!$B$3,$B72+T$1,0)=T$47)</f>
        <v>1</v>
      </c>
      <c r="U72" s="3">
        <f ca="1">--(OFFSET('Utility Tables'!$B$3,$B72+U$1,0)=U$47)</f>
        <v>1</v>
      </c>
      <c r="V72" s="3">
        <f ca="1">--(OFFSET('Utility Tables'!$B$3,$B72+V$1,0)=V$47)</f>
        <v>1</v>
      </c>
      <c r="W72" s="3">
        <f ca="1">--(OFFSET('Utility Tables'!$B$3,$B72+W$1,0)=W$47)</f>
        <v>1</v>
      </c>
      <c r="X72" s="3">
        <f ca="1">--(OFFSET('Utility Tables'!$B$3,$B72+X$1,0)=X$47)</f>
        <v>1</v>
      </c>
      <c r="Y72" s="3">
        <f ca="1">--(OFFSET('Utility Tables'!$B$3,$B72+Y$1,0)=Y$47)</f>
        <v>1</v>
      </c>
      <c r="Z72" s="3">
        <f ca="1">--(OFFSET('Utility Tables'!$B$3,$B72+Z$1,0)=Z$47)</f>
        <v>1</v>
      </c>
      <c r="AA72" s="3">
        <f ca="1">--(OFFSET('Utility Tables'!$B$3,$B72+AA$1,0)=AA$47)</f>
        <v>1</v>
      </c>
      <c r="AB72" s="3">
        <f ca="1">--(OFFSET('Utility Tables'!$B$3,$B72+AB$1,0)=AB$47)</f>
        <v>1</v>
      </c>
      <c r="AC72" s="3">
        <f ca="1">--(OFFSET('Utility Tables'!$B$3,$B72+AC$1,0)=AC$47)</f>
        <v>1</v>
      </c>
      <c r="AD72" s="3">
        <f ca="1">--(OFFSET('Utility Tables'!$B$3,$B72+AD$1,0)=AD$47)</f>
        <v>1</v>
      </c>
      <c r="AE72" s="3">
        <f ca="1">--(OFFSET('Utility Tables'!$B$3,$B72+AE$1,0)=AE$47)</f>
        <v>1</v>
      </c>
      <c r="AF72" s="3">
        <f ca="1">--(OFFSET('Utility Tables'!$B$3,$B72+AF$1,0)=AF$47)</f>
        <v>1</v>
      </c>
      <c r="AG72" s="3">
        <f ca="1">--(OFFSET('Utility Tables'!$B$3,$B72+AG$1,0)=AG$47)</f>
        <v>1</v>
      </c>
    </row>
    <row r="73" spans="1:33" x14ac:dyDescent="0.2">
      <c r="A73" s="4">
        <f t="shared" ca="1" si="12"/>
        <v>1</v>
      </c>
      <c r="B73">
        <f t="shared" ref="B73:C73" si="37">B28</f>
        <v>1003</v>
      </c>
      <c r="C73" t="str">
        <f t="shared" ca="1" si="37"/>
        <v>Port of Oakland</v>
      </c>
      <c r="D73" s="3">
        <f ca="1">--(OFFSET('Utility Tables'!$B$3,$B73+D$1,0)=D$47)</f>
        <v>1</v>
      </c>
      <c r="E73" s="3">
        <f ca="1">--(OFFSET('Utility Tables'!$B$3,$B73+E$1,0)=E$47)</f>
        <v>1</v>
      </c>
      <c r="F73" s="3">
        <f ca="1">--(OFFSET('Utility Tables'!$B$3,$B73+F$1,0)=F$47)</f>
        <v>1</v>
      </c>
      <c r="G73" s="3">
        <f ca="1">--(OFFSET('Utility Tables'!$B$3,$B73+G$1,0)=G$47)</f>
        <v>1</v>
      </c>
      <c r="H73" s="3">
        <f ca="1">--(OFFSET('Utility Tables'!$B$3,$B73+H$1,0)=H$47)</f>
        <v>1</v>
      </c>
      <c r="I73" s="3">
        <f ca="1">--(OFFSET('Utility Tables'!$B$3,$B73+I$1,0)=I$47)</f>
        <v>1</v>
      </c>
      <c r="J73" s="3">
        <f ca="1">--(OFFSET('Utility Tables'!$B$3,$B73+J$1,0)=J$47)</f>
        <v>1</v>
      </c>
      <c r="K73" s="3">
        <f ca="1">--(OFFSET('Utility Tables'!$B$3,$B73+K$1,0)=K$47)</f>
        <v>1</v>
      </c>
      <c r="L73" s="3">
        <f ca="1">--(OFFSET('Utility Tables'!$B$3,$B73+L$1,0)=L$47)</f>
        <v>1</v>
      </c>
      <c r="M73" s="3">
        <f ca="1">--(OFFSET('Utility Tables'!$B$3,$B73+M$1,0)=M$47)</f>
        <v>1</v>
      </c>
      <c r="N73" s="3">
        <f ca="1">--(OFFSET('Utility Tables'!$B$3,$B73+N$1,0)=N$47)</f>
        <v>1</v>
      </c>
      <c r="O73" s="3">
        <f ca="1">--(OFFSET('Utility Tables'!$B$3,$B73+O$1,0)=O$47)</f>
        <v>1</v>
      </c>
      <c r="P73" s="3">
        <f ca="1">--(OFFSET('Utility Tables'!$B$3,$B73+P$1,0)=P$47)</f>
        <v>1</v>
      </c>
      <c r="Q73" s="3">
        <f ca="1">--(OFFSET('Utility Tables'!$B$3,$B73+Q$1,0)=Q$47)</f>
        <v>1</v>
      </c>
      <c r="R73" s="3">
        <f ca="1">--(OFFSET('Utility Tables'!$B$3,$B73+R$1,0)=R$47)</f>
        <v>1</v>
      </c>
      <c r="S73" s="3">
        <f ca="1">--(OFFSET('Utility Tables'!$B$3,$B73+S$1,0)=S$47)</f>
        <v>1</v>
      </c>
      <c r="T73" s="3">
        <f ca="1">--(OFFSET('Utility Tables'!$B$3,$B73+T$1,0)=T$47)</f>
        <v>1</v>
      </c>
      <c r="U73" s="3">
        <f ca="1">--(OFFSET('Utility Tables'!$B$3,$B73+U$1,0)=U$47)</f>
        <v>1</v>
      </c>
      <c r="V73" s="3">
        <f ca="1">--(OFFSET('Utility Tables'!$B$3,$B73+V$1,0)=V$47)</f>
        <v>1</v>
      </c>
      <c r="W73" s="3">
        <f ca="1">--(OFFSET('Utility Tables'!$B$3,$B73+W$1,0)=W$47)</f>
        <v>1</v>
      </c>
      <c r="X73" s="3">
        <f ca="1">--(OFFSET('Utility Tables'!$B$3,$B73+X$1,0)=X$47)</f>
        <v>1</v>
      </c>
      <c r="Y73" s="3">
        <f ca="1">--(OFFSET('Utility Tables'!$B$3,$B73+Y$1,0)=Y$47)</f>
        <v>1</v>
      </c>
      <c r="Z73" s="3">
        <f ca="1">--(OFFSET('Utility Tables'!$B$3,$B73+Z$1,0)=Z$47)</f>
        <v>1</v>
      </c>
      <c r="AA73" s="3">
        <f ca="1">--(OFFSET('Utility Tables'!$B$3,$B73+AA$1,0)=AA$47)</f>
        <v>1</v>
      </c>
      <c r="AB73" s="3">
        <f ca="1">--(OFFSET('Utility Tables'!$B$3,$B73+AB$1,0)=AB$47)</f>
        <v>1</v>
      </c>
      <c r="AC73" s="3">
        <f ca="1">--(OFFSET('Utility Tables'!$B$3,$B73+AC$1,0)=AC$47)</f>
        <v>1</v>
      </c>
      <c r="AD73" s="3">
        <f ca="1">--(OFFSET('Utility Tables'!$B$3,$B73+AD$1,0)=AD$47)</f>
        <v>1</v>
      </c>
      <c r="AE73" s="3">
        <f ca="1">--(OFFSET('Utility Tables'!$B$3,$B73+AE$1,0)=AE$47)</f>
        <v>1</v>
      </c>
      <c r="AF73" s="3">
        <f ca="1">--(OFFSET('Utility Tables'!$B$3,$B73+AF$1,0)=AF$47)</f>
        <v>1</v>
      </c>
      <c r="AG73" s="3">
        <f ca="1">--(OFFSET('Utility Tables'!$B$3,$B73+AG$1,0)=AG$47)</f>
        <v>1</v>
      </c>
    </row>
    <row r="74" spans="1:33" x14ac:dyDescent="0.2">
      <c r="A74" s="4">
        <f t="shared" ca="1" si="12"/>
        <v>1</v>
      </c>
      <c r="B74">
        <f t="shared" ref="B74:C74" si="38">B29</f>
        <v>1043</v>
      </c>
      <c r="C74" t="str">
        <f t="shared" ca="1" si="38"/>
        <v>Rancho Cucamonga</v>
      </c>
      <c r="D74" s="3">
        <f ca="1">--(OFFSET('Utility Tables'!$B$3,$B74+D$1,0)=D$47)</f>
        <v>1</v>
      </c>
      <c r="E74" s="3">
        <f ca="1">--(OFFSET('Utility Tables'!$B$3,$B74+E$1,0)=E$47)</f>
        <v>1</v>
      </c>
      <c r="F74" s="3">
        <f ca="1">--(OFFSET('Utility Tables'!$B$3,$B74+F$1,0)=F$47)</f>
        <v>1</v>
      </c>
      <c r="G74" s="3">
        <f ca="1">--(OFFSET('Utility Tables'!$B$3,$B74+G$1,0)=G$47)</f>
        <v>1</v>
      </c>
      <c r="H74" s="3">
        <f ca="1">--(OFFSET('Utility Tables'!$B$3,$B74+H$1,0)=H$47)</f>
        <v>1</v>
      </c>
      <c r="I74" s="3">
        <f ca="1">--(OFFSET('Utility Tables'!$B$3,$B74+I$1,0)=I$47)</f>
        <v>1</v>
      </c>
      <c r="J74" s="3">
        <f ca="1">--(OFFSET('Utility Tables'!$B$3,$B74+J$1,0)=J$47)</f>
        <v>1</v>
      </c>
      <c r="K74" s="3">
        <f ca="1">--(OFFSET('Utility Tables'!$B$3,$B74+K$1,0)=K$47)</f>
        <v>1</v>
      </c>
      <c r="L74" s="3">
        <f ca="1">--(OFFSET('Utility Tables'!$B$3,$B74+L$1,0)=L$47)</f>
        <v>1</v>
      </c>
      <c r="M74" s="3">
        <f ca="1">--(OFFSET('Utility Tables'!$B$3,$B74+M$1,0)=M$47)</f>
        <v>1</v>
      </c>
      <c r="N74" s="3">
        <f ca="1">--(OFFSET('Utility Tables'!$B$3,$B74+N$1,0)=N$47)</f>
        <v>1</v>
      </c>
      <c r="O74" s="3">
        <f ca="1">--(OFFSET('Utility Tables'!$B$3,$B74+O$1,0)=O$47)</f>
        <v>1</v>
      </c>
      <c r="P74" s="3">
        <f ca="1">--(OFFSET('Utility Tables'!$B$3,$B74+P$1,0)=P$47)</f>
        <v>1</v>
      </c>
      <c r="Q74" s="3">
        <f ca="1">--(OFFSET('Utility Tables'!$B$3,$B74+Q$1,0)=Q$47)</f>
        <v>1</v>
      </c>
      <c r="R74" s="3">
        <f ca="1">--(OFFSET('Utility Tables'!$B$3,$B74+R$1,0)=R$47)</f>
        <v>1</v>
      </c>
      <c r="S74" s="3">
        <f ca="1">--(OFFSET('Utility Tables'!$B$3,$B74+S$1,0)=S$47)</f>
        <v>1</v>
      </c>
      <c r="T74" s="3">
        <f ca="1">--(OFFSET('Utility Tables'!$B$3,$B74+T$1,0)=T$47)</f>
        <v>1</v>
      </c>
      <c r="U74" s="3">
        <f ca="1">--(OFFSET('Utility Tables'!$B$3,$B74+U$1,0)=U$47)</f>
        <v>1</v>
      </c>
      <c r="V74" s="3">
        <f ca="1">--(OFFSET('Utility Tables'!$B$3,$B74+V$1,0)=V$47)</f>
        <v>1</v>
      </c>
      <c r="W74" s="3">
        <f ca="1">--(OFFSET('Utility Tables'!$B$3,$B74+W$1,0)=W$47)</f>
        <v>1</v>
      </c>
      <c r="X74" s="3">
        <f ca="1">--(OFFSET('Utility Tables'!$B$3,$B74+X$1,0)=X$47)</f>
        <v>1</v>
      </c>
      <c r="Y74" s="3">
        <f ca="1">--(OFFSET('Utility Tables'!$B$3,$B74+Y$1,0)=Y$47)</f>
        <v>1</v>
      </c>
      <c r="Z74" s="3">
        <f ca="1">--(OFFSET('Utility Tables'!$B$3,$B74+Z$1,0)=Z$47)</f>
        <v>1</v>
      </c>
      <c r="AA74" s="3">
        <f ca="1">--(OFFSET('Utility Tables'!$B$3,$B74+AA$1,0)=AA$47)</f>
        <v>1</v>
      </c>
      <c r="AB74" s="3">
        <f ca="1">--(OFFSET('Utility Tables'!$B$3,$B74+AB$1,0)=AB$47)</f>
        <v>1</v>
      </c>
      <c r="AC74" s="3">
        <f ca="1">--(OFFSET('Utility Tables'!$B$3,$B74+AC$1,0)=AC$47)</f>
        <v>1</v>
      </c>
      <c r="AD74" s="3">
        <f ca="1">--(OFFSET('Utility Tables'!$B$3,$B74+AD$1,0)=AD$47)</f>
        <v>1</v>
      </c>
      <c r="AE74" s="3">
        <f ca="1">--(OFFSET('Utility Tables'!$B$3,$B74+AE$1,0)=AE$47)</f>
        <v>1</v>
      </c>
      <c r="AF74" s="3">
        <f ca="1">--(OFFSET('Utility Tables'!$B$3,$B74+AF$1,0)=AF$47)</f>
        <v>1</v>
      </c>
      <c r="AG74" s="3">
        <f ca="1">--(OFFSET('Utility Tables'!$B$3,$B74+AG$1,0)=AG$47)</f>
        <v>1</v>
      </c>
    </row>
    <row r="75" spans="1:33" x14ac:dyDescent="0.2">
      <c r="A75" s="4">
        <f t="shared" ca="1" si="12"/>
        <v>1</v>
      </c>
      <c r="B75">
        <f t="shared" ref="B75:C75" si="39">B30</f>
        <v>1083</v>
      </c>
      <c r="C75" t="str">
        <f t="shared" ca="1" si="39"/>
        <v>Redding</v>
      </c>
      <c r="D75" s="3">
        <f ca="1">--(OFFSET('Utility Tables'!$B$3,$B75+D$1,0)=D$47)</f>
        <v>1</v>
      </c>
      <c r="E75" s="3">
        <f ca="1">--(OFFSET('Utility Tables'!$B$3,$B75+E$1,0)=E$47)</f>
        <v>1</v>
      </c>
      <c r="F75" s="3">
        <f ca="1">--(OFFSET('Utility Tables'!$B$3,$B75+F$1,0)=F$47)</f>
        <v>1</v>
      </c>
      <c r="G75" s="3">
        <f ca="1">--(OFFSET('Utility Tables'!$B$3,$B75+G$1,0)=G$47)</f>
        <v>1</v>
      </c>
      <c r="H75" s="3">
        <f ca="1">--(OFFSET('Utility Tables'!$B$3,$B75+H$1,0)=H$47)</f>
        <v>1</v>
      </c>
      <c r="I75" s="3">
        <f ca="1">--(OFFSET('Utility Tables'!$B$3,$B75+I$1,0)=I$47)</f>
        <v>1</v>
      </c>
      <c r="J75" s="3">
        <f ca="1">--(OFFSET('Utility Tables'!$B$3,$B75+J$1,0)=J$47)</f>
        <v>1</v>
      </c>
      <c r="K75" s="3">
        <f ca="1">--(OFFSET('Utility Tables'!$B$3,$B75+K$1,0)=K$47)</f>
        <v>1</v>
      </c>
      <c r="L75" s="3">
        <f ca="1">--(OFFSET('Utility Tables'!$B$3,$B75+L$1,0)=L$47)</f>
        <v>1</v>
      </c>
      <c r="M75" s="3">
        <f ca="1">--(OFFSET('Utility Tables'!$B$3,$B75+M$1,0)=M$47)</f>
        <v>1</v>
      </c>
      <c r="N75" s="3">
        <f ca="1">--(OFFSET('Utility Tables'!$B$3,$B75+N$1,0)=N$47)</f>
        <v>1</v>
      </c>
      <c r="O75" s="3">
        <f ca="1">--(OFFSET('Utility Tables'!$B$3,$B75+O$1,0)=O$47)</f>
        <v>1</v>
      </c>
      <c r="P75" s="3">
        <f ca="1">--(OFFSET('Utility Tables'!$B$3,$B75+P$1,0)=P$47)</f>
        <v>1</v>
      </c>
      <c r="Q75" s="3">
        <f ca="1">--(OFFSET('Utility Tables'!$B$3,$B75+Q$1,0)=Q$47)</f>
        <v>1</v>
      </c>
      <c r="R75" s="3">
        <f ca="1">--(OFFSET('Utility Tables'!$B$3,$B75+R$1,0)=R$47)</f>
        <v>1</v>
      </c>
      <c r="S75" s="3">
        <f ca="1">--(OFFSET('Utility Tables'!$B$3,$B75+S$1,0)=S$47)</f>
        <v>1</v>
      </c>
      <c r="T75" s="3">
        <f ca="1">--(OFFSET('Utility Tables'!$B$3,$B75+T$1,0)=T$47)</f>
        <v>1</v>
      </c>
      <c r="U75" s="3">
        <f ca="1">--(OFFSET('Utility Tables'!$B$3,$B75+U$1,0)=U$47)</f>
        <v>1</v>
      </c>
      <c r="V75" s="3">
        <f ca="1">--(OFFSET('Utility Tables'!$B$3,$B75+V$1,0)=V$47)</f>
        <v>1</v>
      </c>
      <c r="W75" s="3">
        <f ca="1">--(OFFSET('Utility Tables'!$B$3,$B75+W$1,0)=W$47)</f>
        <v>1</v>
      </c>
      <c r="X75" s="3">
        <f ca="1">--(OFFSET('Utility Tables'!$B$3,$B75+X$1,0)=X$47)</f>
        <v>1</v>
      </c>
      <c r="Y75" s="3">
        <f ca="1">--(OFFSET('Utility Tables'!$B$3,$B75+Y$1,0)=Y$47)</f>
        <v>1</v>
      </c>
      <c r="Z75" s="3">
        <f ca="1">--(OFFSET('Utility Tables'!$B$3,$B75+Z$1,0)=Z$47)</f>
        <v>1</v>
      </c>
      <c r="AA75" s="3">
        <f ca="1">--(OFFSET('Utility Tables'!$B$3,$B75+AA$1,0)=AA$47)</f>
        <v>1</v>
      </c>
      <c r="AB75" s="3">
        <f ca="1">--(OFFSET('Utility Tables'!$B$3,$B75+AB$1,0)=AB$47)</f>
        <v>1</v>
      </c>
      <c r="AC75" s="3">
        <f ca="1">--(OFFSET('Utility Tables'!$B$3,$B75+AC$1,0)=AC$47)</f>
        <v>1</v>
      </c>
      <c r="AD75" s="3">
        <f ca="1">--(OFFSET('Utility Tables'!$B$3,$B75+AD$1,0)=AD$47)</f>
        <v>1</v>
      </c>
      <c r="AE75" s="3">
        <f ca="1">--(OFFSET('Utility Tables'!$B$3,$B75+AE$1,0)=AE$47)</f>
        <v>1</v>
      </c>
      <c r="AF75" s="3">
        <f ca="1">--(OFFSET('Utility Tables'!$B$3,$B75+AF$1,0)=AF$47)</f>
        <v>1</v>
      </c>
      <c r="AG75" s="3">
        <f ca="1">--(OFFSET('Utility Tables'!$B$3,$B75+AG$1,0)=AG$47)</f>
        <v>1</v>
      </c>
    </row>
    <row r="76" spans="1:33" x14ac:dyDescent="0.2">
      <c r="A76" s="4">
        <f t="shared" ca="1" si="12"/>
        <v>1</v>
      </c>
      <c r="B76">
        <f t="shared" ref="B76:C76" si="40">B31</f>
        <v>1123</v>
      </c>
      <c r="C76" t="str">
        <f t="shared" ca="1" si="40"/>
        <v>Riverside</v>
      </c>
      <c r="D76" s="3">
        <f ca="1">--(OFFSET('Utility Tables'!$B$3,$B76+D$1,0)=D$47)</f>
        <v>1</v>
      </c>
      <c r="E76" s="3">
        <f ca="1">--(OFFSET('Utility Tables'!$B$3,$B76+E$1,0)=E$47)</f>
        <v>1</v>
      </c>
      <c r="F76" s="3">
        <f ca="1">--(OFFSET('Utility Tables'!$B$3,$B76+F$1,0)=F$47)</f>
        <v>1</v>
      </c>
      <c r="G76" s="3">
        <f ca="1">--(OFFSET('Utility Tables'!$B$3,$B76+G$1,0)=G$47)</f>
        <v>1</v>
      </c>
      <c r="H76" s="3">
        <f ca="1">--(OFFSET('Utility Tables'!$B$3,$B76+H$1,0)=H$47)</f>
        <v>1</v>
      </c>
      <c r="I76" s="3">
        <f ca="1">--(OFFSET('Utility Tables'!$B$3,$B76+I$1,0)=I$47)</f>
        <v>1</v>
      </c>
      <c r="J76" s="3">
        <f ca="1">--(OFFSET('Utility Tables'!$B$3,$B76+J$1,0)=J$47)</f>
        <v>1</v>
      </c>
      <c r="K76" s="3">
        <f ca="1">--(OFFSET('Utility Tables'!$B$3,$B76+K$1,0)=K$47)</f>
        <v>1</v>
      </c>
      <c r="L76" s="3">
        <f ca="1">--(OFFSET('Utility Tables'!$B$3,$B76+L$1,0)=L$47)</f>
        <v>1</v>
      </c>
      <c r="M76" s="3">
        <f ca="1">--(OFFSET('Utility Tables'!$B$3,$B76+M$1,0)=M$47)</f>
        <v>1</v>
      </c>
      <c r="N76" s="3">
        <f ca="1">--(OFFSET('Utility Tables'!$B$3,$B76+N$1,0)=N$47)</f>
        <v>1</v>
      </c>
      <c r="O76" s="3">
        <f ca="1">--(OFFSET('Utility Tables'!$B$3,$B76+O$1,0)=O$47)</f>
        <v>1</v>
      </c>
      <c r="P76" s="3">
        <f ca="1">--(OFFSET('Utility Tables'!$B$3,$B76+P$1,0)=P$47)</f>
        <v>1</v>
      </c>
      <c r="Q76" s="3">
        <f ca="1">--(OFFSET('Utility Tables'!$B$3,$B76+Q$1,0)=Q$47)</f>
        <v>1</v>
      </c>
      <c r="R76" s="3">
        <f ca="1">--(OFFSET('Utility Tables'!$B$3,$B76+R$1,0)=R$47)</f>
        <v>1</v>
      </c>
      <c r="S76" s="3">
        <f ca="1">--(OFFSET('Utility Tables'!$B$3,$B76+S$1,0)=S$47)</f>
        <v>1</v>
      </c>
      <c r="T76" s="3">
        <f ca="1">--(OFFSET('Utility Tables'!$B$3,$B76+T$1,0)=T$47)</f>
        <v>1</v>
      </c>
      <c r="U76" s="3">
        <f ca="1">--(OFFSET('Utility Tables'!$B$3,$B76+U$1,0)=U$47)</f>
        <v>1</v>
      </c>
      <c r="V76" s="3">
        <f ca="1">--(OFFSET('Utility Tables'!$B$3,$B76+V$1,0)=V$47)</f>
        <v>1</v>
      </c>
      <c r="W76" s="3">
        <f ca="1">--(OFFSET('Utility Tables'!$B$3,$B76+W$1,0)=W$47)</f>
        <v>1</v>
      </c>
      <c r="X76" s="3">
        <f ca="1">--(OFFSET('Utility Tables'!$B$3,$B76+X$1,0)=X$47)</f>
        <v>1</v>
      </c>
      <c r="Y76" s="3">
        <f ca="1">--(OFFSET('Utility Tables'!$B$3,$B76+Y$1,0)=Y$47)</f>
        <v>1</v>
      </c>
      <c r="Z76" s="3">
        <f ca="1">--(OFFSET('Utility Tables'!$B$3,$B76+Z$1,0)=Z$47)</f>
        <v>1</v>
      </c>
      <c r="AA76" s="3">
        <f ca="1">--(OFFSET('Utility Tables'!$B$3,$B76+AA$1,0)=AA$47)</f>
        <v>1</v>
      </c>
      <c r="AB76" s="3">
        <f ca="1">--(OFFSET('Utility Tables'!$B$3,$B76+AB$1,0)=AB$47)</f>
        <v>1</v>
      </c>
      <c r="AC76" s="3">
        <f ca="1">--(OFFSET('Utility Tables'!$B$3,$B76+AC$1,0)=AC$47)</f>
        <v>1</v>
      </c>
      <c r="AD76" s="3">
        <f ca="1">--(OFFSET('Utility Tables'!$B$3,$B76+AD$1,0)=AD$47)</f>
        <v>1</v>
      </c>
      <c r="AE76" s="3">
        <f ca="1">--(OFFSET('Utility Tables'!$B$3,$B76+AE$1,0)=AE$47)</f>
        <v>1</v>
      </c>
      <c r="AF76" s="3">
        <f ca="1">--(OFFSET('Utility Tables'!$B$3,$B76+AF$1,0)=AF$47)</f>
        <v>1</v>
      </c>
      <c r="AG76" s="3">
        <f ca="1">--(OFFSET('Utility Tables'!$B$3,$B76+AG$1,0)=AG$47)</f>
        <v>1</v>
      </c>
    </row>
    <row r="77" spans="1:33" x14ac:dyDescent="0.2">
      <c r="A77" s="4">
        <f t="shared" ca="1" si="12"/>
        <v>1</v>
      </c>
      <c r="B77">
        <f t="shared" ref="B77:C77" si="41">B32</f>
        <v>1163</v>
      </c>
      <c r="C77" t="str">
        <f t="shared" ca="1" si="41"/>
        <v>Roseville</v>
      </c>
      <c r="D77" s="3">
        <f ca="1">--(OFFSET('Utility Tables'!$B$3,$B77+D$1,0)=D$47)</f>
        <v>1</v>
      </c>
      <c r="E77" s="3">
        <f ca="1">--(OFFSET('Utility Tables'!$B$3,$B77+E$1,0)=E$47)</f>
        <v>1</v>
      </c>
      <c r="F77" s="3">
        <f ca="1">--(OFFSET('Utility Tables'!$B$3,$B77+F$1,0)=F$47)</f>
        <v>1</v>
      </c>
      <c r="G77" s="3">
        <f ca="1">--(OFFSET('Utility Tables'!$B$3,$B77+G$1,0)=G$47)</f>
        <v>1</v>
      </c>
      <c r="H77" s="3">
        <f ca="1">--(OFFSET('Utility Tables'!$B$3,$B77+H$1,0)=H$47)</f>
        <v>1</v>
      </c>
      <c r="I77" s="3">
        <f ca="1">--(OFFSET('Utility Tables'!$B$3,$B77+I$1,0)=I$47)</f>
        <v>1</v>
      </c>
      <c r="J77" s="3">
        <f ca="1">--(OFFSET('Utility Tables'!$B$3,$B77+J$1,0)=J$47)</f>
        <v>1</v>
      </c>
      <c r="K77" s="3">
        <f ca="1">--(OFFSET('Utility Tables'!$B$3,$B77+K$1,0)=K$47)</f>
        <v>1</v>
      </c>
      <c r="L77" s="3">
        <f ca="1">--(OFFSET('Utility Tables'!$B$3,$B77+L$1,0)=L$47)</f>
        <v>1</v>
      </c>
      <c r="M77" s="3">
        <f ca="1">--(OFFSET('Utility Tables'!$B$3,$B77+M$1,0)=M$47)</f>
        <v>1</v>
      </c>
      <c r="N77" s="3">
        <f ca="1">--(OFFSET('Utility Tables'!$B$3,$B77+N$1,0)=N$47)</f>
        <v>1</v>
      </c>
      <c r="O77" s="3">
        <f ca="1">--(OFFSET('Utility Tables'!$B$3,$B77+O$1,0)=O$47)</f>
        <v>1</v>
      </c>
      <c r="P77" s="3">
        <f ca="1">--(OFFSET('Utility Tables'!$B$3,$B77+P$1,0)=P$47)</f>
        <v>1</v>
      </c>
      <c r="Q77" s="3">
        <f ca="1">--(OFFSET('Utility Tables'!$B$3,$B77+Q$1,0)=Q$47)</f>
        <v>1</v>
      </c>
      <c r="R77" s="3">
        <f ca="1">--(OFFSET('Utility Tables'!$B$3,$B77+R$1,0)=R$47)</f>
        <v>1</v>
      </c>
      <c r="S77" s="3">
        <f ca="1">--(OFFSET('Utility Tables'!$B$3,$B77+S$1,0)=S$47)</f>
        <v>1</v>
      </c>
      <c r="T77" s="3">
        <f ca="1">--(OFFSET('Utility Tables'!$B$3,$B77+T$1,0)=T$47)</f>
        <v>1</v>
      </c>
      <c r="U77" s="3">
        <f ca="1">--(OFFSET('Utility Tables'!$B$3,$B77+U$1,0)=U$47)</f>
        <v>1</v>
      </c>
      <c r="V77" s="3">
        <f ca="1">--(OFFSET('Utility Tables'!$B$3,$B77+V$1,0)=V$47)</f>
        <v>1</v>
      </c>
      <c r="W77" s="3">
        <f ca="1">--(OFFSET('Utility Tables'!$B$3,$B77+W$1,0)=W$47)</f>
        <v>1</v>
      </c>
      <c r="X77" s="3">
        <f ca="1">--(OFFSET('Utility Tables'!$B$3,$B77+X$1,0)=X$47)</f>
        <v>1</v>
      </c>
      <c r="Y77" s="3">
        <f ca="1">--(OFFSET('Utility Tables'!$B$3,$B77+Y$1,0)=Y$47)</f>
        <v>1</v>
      </c>
      <c r="Z77" s="3">
        <f ca="1">--(OFFSET('Utility Tables'!$B$3,$B77+Z$1,0)=Z$47)</f>
        <v>1</v>
      </c>
      <c r="AA77" s="3">
        <f ca="1">--(OFFSET('Utility Tables'!$B$3,$B77+AA$1,0)=AA$47)</f>
        <v>1</v>
      </c>
      <c r="AB77" s="3">
        <f ca="1">--(OFFSET('Utility Tables'!$B$3,$B77+AB$1,0)=AB$47)</f>
        <v>1</v>
      </c>
      <c r="AC77" s="3">
        <f ca="1">--(OFFSET('Utility Tables'!$B$3,$B77+AC$1,0)=AC$47)</f>
        <v>1</v>
      </c>
      <c r="AD77" s="3">
        <f ca="1">--(OFFSET('Utility Tables'!$B$3,$B77+AD$1,0)=AD$47)</f>
        <v>1</v>
      </c>
      <c r="AE77" s="3">
        <f ca="1">--(OFFSET('Utility Tables'!$B$3,$B77+AE$1,0)=AE$47)</f>
        <v>1</v>
      </c>
      <c r="AF77" s="3">
        <f ca="1">--(OFFSET('Utility Tables'!$B$3,$B77+AF$1,0)=AF$47)</f>
        <v>1</v>
      </c>
      <c r="AG77" s="3">
        <f ca="1">--(OFFSET('Utility Tables'!$B$3,$B77+AG$1,0)=AG$47)</f>
        <v>1</v>
      </c>
    </row>
    <row r="78" spans="1:33" x14ac:dyDescent="0.2">
      <c r="A78" s="4">
        <f t="shared" ca="1" si="12"/>
        <v>1</v>
      </c>
      <c r="B78">
        <f t="shared" ref="B78:C78" si="42">B33</f>
        <v>1203</v>
      </c>
      <c r="C78" t="str">
        <f t="shared" ca="1" si="42"/>
        <v>Sacramento</v>
      </c>
      <c r="D78" s="3">
        <f ca="1">--(OFFSET('Utility Tables'!$B$3,$B78+D$1,0)=D$47)</f>
        <v>1</v>
      </c>
      <c r="E78" s="3">
        <f ca="1">--(OFFSET('Utility Tables'!$B$3,$B78+E$1,0)=E$47)</f>
        <v>1</v>
      </c>
      <c r="F78" s="3">
        <f ca="1">--(OFFSET('Utility Tables'!$B$3,$B78+F$1,0)=F$47)</f>
        <v>1</v>
      </c>
      <c r="G78" s="3">
        <f ca="1">--(OFFSET('Utility Tables'!$B$3,$B78+G$1,0)=G$47)</f>
        <v>1</v>
      </c>
      <c r="H78" s="3">
        <f ca="1">--(OFFSET('Utility Tables'!$B$3,$B78+H$1,0)=H$47)</f>
        <v>1</v>
      </c>
      <c r="I78" s="3">
        <f ca="1">--(OFFSET('Utility Tables'!$B$3,$B78+I$1,0)=I$47)</f>
        <v>1</v>
      </c>
      <c r="J78" s="3">
        <f ca="1">--(OFFSET('Utility Tables'!$B$3,$B78+J$1,0)=J$47)</f>
        <v>1</v>
      </c>
      <c r="K78" s="3">
        <f ca="1">--(OFFSET('Utility Tables'!$B$3,$B78+K$1,0)=K$47)</f>
        <v>1</v>
      </c>
      <c r="L78" s="3">
        <f ca="1">--(OFFSET('Utility Tables'!$B$3,$B78+L$1,0)=L$47)</f>
        <v>1</v>
      </c>
      <c r="M78" s="3">
        <f ca="1">--(OFFSET('Utility Tables'!$B$3,$B78+M$1,0)=M$47)</f>
        <v>1</v>
      </c>
      <c r="N78" s="3">
        <f ca="1">--(OFFSET('Utility Tables'!$B$3,$B78+N$1,0)=N$47)</f>
        <v>1</v>
      </c>
      <c r="O78" s="3">
        <f ca="1">--(OFFSET('Utility Tables'!$B$3,$B78+O$1,0)=O$47)</f>
        <v>1</v>
      </c>
      <c r="P78" s="3">
        <f ca="1">--(OFFSET('Utility Tables'!$B$3,$B78+P$1,0)=P$47)</f>
        <v>1</v>
      </c>
      <c r="Q78" s="3">
        <f ca="1">--(OFFSET('Utility Tables'!$B$3,$B78+Q$1,0)=Q$47)</f>
        <v>1</v>
      </c>
      <c r="R78" s="3">
        <f ca="1">--(OFFSET('Utility Tables'!$B$3,$B78+R$1,0)=R$47)</f>
        <v>1</v>
      </c>
      <c r="S78" s="3">
        <f ca="1">--(OFFSET('Utility Tables'!$B$3,$B78+S$1,0)=S$47)</f>
        <v>1</v>
      </c>
      <c r="T78" s="3">
        <f ca="1">--(OFFSET('Utility Tables'!$B$3,$B78+T$1,0)=T$47)</f>
        <v>1</v>
      </c>
      <c r="U78" s="3">
        <f ca="1">--(OFFSET('Utility Tables'!$B$3,$B78+U$1,0)=U$47)</f>
        <v>1</v>
      </c>
      <c r="V78" s="3">
        <f ca="1">--(OFFSET('Utility Tables'!$B$3,$B78+V$1,0)=V$47)</f>
        <v>1</v>
      </c>
      <c r="W78" s="3">
        <f ca="1">--(OFFSET('Utility Tables'!$B$3,$B78+W$1,0)=W$47)</f>
        <v>1</v>
      </c>
      <c r="X78" s="3">
        <f ca="1">--(OFFSET('Utility Tables'!$B$3,$B78+X$1,0)=X$47)</f>
        <v>1</v>
      </c>
      <c r="Y78" s="3">
        <f ca="1">--(OFFSET('Utility Tables'!$B$3,$B78+Y$1,0)=Y$47)</f>
        <v>1</v>
      </c>
      <c r="Z78" s="3">
        <f ca="1">--(OFFSET('Utility Tables'!$B$3,$B78+Z$1,0)=Z$47)</f>
        <v>1</v>
      </c>
      <c r="AA78" s="3">
        <f ca="1">--(OFFSET('Utility Tables'!$B$3,$B78+AA$1,0)=AA$47)</f>
        <v>1</v>
      </c>
      <c r="AB78" s="3">
        <f ca="1">--(OFFSET('Utility Tables'!$B$3,$B78+AB$1,0)=AB$47)</f>
        <v>1</v>
      </c>
      <c r="AC78" s="3">
        <f ca="1">--(OFFSET('Utility Tables'!$B$3,$B78+AC$1,0)=AC$47)</f>
        <v>1</v>
      </c>
      <c r="AD78" s="3">
        <f ca="1">--(OFFSET('Utility Tables'!$B$3,$B78+AD$1,0)=AD$47)</f>
        <v>1</v>
      </c>
      <c r="AE78" s="3">
        <f ca="1">--(OFFSET('Utility Tables'!$B$3,$B78+AE$1,0)=AE$47)</f>
        <v>1</v>
      </c>
      <c r="AF78" s="3">
        <f ca="1">--(OFFSET('Utility Tables'!$B$3,$B78+AF$1,0)=AF$47)</f>
        <v>1</v>
      </c>
      <c r="AG78" s="3">
        <f ca="1">--(OFFSET('Utility Tables'!$B$3,$B78+AG$1,0)=AG$47)</f>
        <v>1</v>
      </c>
    </row>
    <row r="79" spans="1:33" x14ac:dyDescent="0.2">
      <c r="A79" s="4">
        <f t="shared" ca="1" si="12"/>
        <v>1</v>
      </c>
      <c r="B79">
        <f t="shared" ref="B79:C79" si="43">B34</f>
        <v>1243</v>
      </c>
      <c r="C79" t="str">
        <f t="shared" ca="1" si="43"/>
        <v>San Francisco</v>
      </c>
      <c r="D79" s="3">
        <f ca="1">--(OFFSET('Utility Tables'!$B$3,$B79+D$1,0)=D$47)</f>
        <v>1</v>
      </c>
      <c r="E79" s="3">
        <f ca="1">--(OFFSET('Utility Tables'!$B$3,$B79+E$1,0)=E$47)</f>
        <v>1</v>
      </c>
      <c r="F79" s="3">
        <f ca="1">--(OFFSET('Utility Tables'!$B$3,$B79+F$1,0)=F$47)</f>
        <v>1</v>
      </c>
      <c r="G79" s="3">
        <f ca="1">--(OFFSET('Utility Tables'!$B$3,$B79+G$1,0)=G$47)</f>
        <v>1</v>
      </c>
      <c r="H79" s="3">
        <f ca="1">--(OFFSET('Utility Tables'!$B$3,$B79+H$1,0)=H$47)</f>
        <v>1</v>
      </c>
      <c r="I79" s="3">
        <f ca="1">--(OFFSET('Utility Tables'!$B$3,$B79+I$1,0)=I$47)</f>
        <v>1</v>
      </c>
      <c r="J79" s="3">
        <f ca="1">--(OFFSET('Utility Tables'!$B$3,$B79+J$1,0)=J$47)</f>
        <v>1</v>
      </c>
      <c r="K79" s="3">
        <f ca="1">--(OFFSET('Utility Tables'!$B$3,$B79+K$1,0)=K$47)</f>
        <v>1</v>
      </c>
      <c r="L79" s="3">
        <f ca="1">--(OFFSET('Utility Tables'!$B$3,$B79+L$1,0)=L$47)</f>
        <v>1</v>
      </c>
      <c r="M79" s="3">
        <f ca="1">--(OFFSET('Utility Tables'!$B$3,$B79+M$1,0)=M$47)</f>
        <v>1</v>
      </c>
      <c r="N79" s="3">
        <f ca="1">--(OFFSET('Utility Tables'!$B$3,$B79+N$1,0)=N$47)</f>
        <v>1</v>
      </c>
      <c r="O79" s="3">
        <f ca="1">--(OFFSET('Utility Tables'!$B$3,$B79+O$1,0)=O$47)</f>
        <v>1</v>
      </c>
      <c r="P79" s="3">
        <f ca="1">--(OFFSET('Utility Tables'!$B$3,$B79+P$1,0)=P$47)</f>
        <v>1</v>
      </c>
      <c r="Q79" s="3">
        <f ca="1">--(OFFSET('Utility Tables'!$B$3,$B79+Q$1,0)=Q$47)</f>
        <v>1</v>
      </c>
      <c r="R79" s="3">
        <f ca="1">--(OFFSET('Utility Tables'!$B$3,$B79+R$1,0)=R$47)</f>
        <v>1</v>
      </c>
      <c r="S79" s="3">
        <f ca="1">--(OFFSET('Utility Tables'!$B$3,$B79+S$1,0)=S$47)</f>
        <v>1</v>
      </c>
      <c r="T79" s="3">
        <f ca="1">--(OFFSET('Utility Tables'!$B$3,$B79+T$1,0)=T$47)</f>
        <v>1</v>
      </c>
      <c r="U79" s="3">
        <f ca="1">--(OFFSET('Utility Tables'!$B$3,$B79+U$1,0)=U$47)</f>
        <v>1</v>
      </c>
      <c r="V79" s="3">
        <f ca="1">--(OFFSET('Utility Tables'!$B$3,$B79+V$1,0)=V$47)</f>
        <v>1</v>
      </c>
      <c r="W79" s="3">
        <f ca="1">--(OFFSET('Utility Tables'!$B$3,$B79+W$1,0)=W$47)</f>
        <v>1</v>
      </c>
      <c r="X79" s="3">
        <f ca="1">--(OFFSET('Utility Tables'!$B$3,$B79+X$1,0)=X$47)</f>
        <v>1</v>
      </c>
      <c r="Y79" s="3">
        <f ca="1">--(OFFSET('Utility Tables'!$B$3,$B79+Y$1,0)=Y$47)</f>
        <v>1</v>
      </c>
      <c r="Z79" s="3">
        <f ca="1">--(OFFSET('Utility Tables'!$B$3,$B79+Z$1,0)=Z$47)</f>
        <v>1</v>
      </c>
      <c r="AA79" s="3">
        <f ca="1">--(OFFSET('Utility Tables'!$B$3,$B79+AA$1,0)=AA$47)</f>
        <v>1</v>
      </c>
      <c r="AB79" s="3">
        <f ca="1">--(OFFSET('Utility Tables'!$B$3,$B79+AB$1,0)=AB$47)</f>
        <v>1</v>
      </c>
      <c r="AC79" s="3">
        <f ca="1">--(OFFSET('Utility Tables'!$B$3,$B79+AC$1,0)=AC$47)</f>
        <v>1</v>
      </c>
      <c r="AD79" s="3">
        <f ca="1">--(OFFSET('Utility Tables'!$B$3,$B79+AD$1,0)=AD$47)</f>
        <v>1</v>
      </c>
      <c r="AE79" s="3">
        <f ca="1">--(OFFSET('Utility Tables'!$B$3,$B79+AE$1,0)=AE$47)</f>
        <v>1</v>
      </c>
      <c r="AF79" s="3">
        <f ca="1">--(OFFSET('Utility Tables'!$B$3,$B79+AF$1,0)=AF$47)</f>
        <v>1</v>
      </c>
      <c r="AG79" s="3">
        <f ca="1">--(OFFSET('Utility Tables'!$B$3,$B79+AG$1,0)=AG$47)</f>
        <v>1</v>
      </c>
    </row>
    <row r="80" spans="1:33" x14ac:dyDescent="0.2">
      <c r="A80" s="4">
        <f t="shared" ca="1" si="12"/>
        <v>1</v>
      </c>
      <c r="B80">
        <f t="shared" ref="B80:C80" si="44">B35</f>
        <v>1283</v>
      </c>
      <c r="C80" t="str">
        <f t="shared" ca="1" si="44"/>
        <v>Shasta Lake</v>
      </c>
      <c r="D80" s="3">
        <f ca="1">--(OFFSET('Utility Tables'!$B$3,$B80+D$1,0)=D$47)</f>
        <v>1</v>
      </c>
      <c r="E80" s="3">
        <f ca="1">--(OFFSET('Utility Tables'!$B$3,$B80+E$1,0)=E$47)</f>
        <v>1</v>
      </c>
      <c r="F80" s="3">
        <f ca="1">--(OFFSET('Utility Tables'!$B$3,$B80+F$1,0)=F$47)</f>
        <v>1</v>
      </c>
      <c r="G80" s="3">
        <f ca="1">--(OFFSET('Utility Tables'!$B$3,$B80+G$1,0)=G$47)</f>
        <v>1</v>
      </c>
      <c r="H80" s="3">
        <f ca="1">--(OFFSET('Utility Tables'!$B$3,$B80+H$1,0)=H$47)</f>
        <v>1</v>
      </c>
      <c r="I80" s="3">
        <f ca="1">--(OFFSET('Utility Tables'!$B$3,$B80+I$1,0)=I$47)</f>
        <v>1</v>
      </c>
      <c r="J80" s="3">
        <f ca="1">--(OFFSET('Utility Tables'!$B$3,$B80+J$1,0)=J$47)</f>
        <v>1</v>
      </c>
      <c r="K80" s="3">
        <f ca="1">--(OFFSET('Utility Tables'!$B$3,$B80+K$1,0)=K$47)</f>
        <v>1</v>
      </c>
      <c r="L80" s="3">
        <f ca="1">--(OFFSET('Utility Tables'!$B$3,$B80+L$1,0)=L$47)</f>
        <v>1</v>
      </c>
      <c r="M80" s="3">
        <f ca="1">--(OFFSET('Utility Tables'!$B$3,$B80+M$1,0)=M$47)</f>
        <v>1</v>
      </c>
      <c r="N80" s="3">
        <f ca="1">--(OFFSET('Utility Tables'!$B$3,$B80+N$1,0)=N$47)</f>
        <v>1</v>
      </c>
      <c r="O80" s="3">
        <f ca="1">--(OFFSET('Utility Tables'!$B$3,$B80+O$1,0)=O$47)</f>
        <v>1</v>
      </c>
      <c r="P80" s="3">
        <f ca="1">--(OFFSET('Utility Tables'!$B$3,$B80+P$1,0)=P$47)</f>
        <v>1</v>
      </c>
      <c r="Q80" s="3">
        <f ca="1">--(OFFSET('Utility Tables'!$B$3,$B80+Q$1,0)=Q$47)</f>
        <v>1</v>
      </c>
      <c r="R80" s="3">
        <f ca="1">--(OFFSET('Utility Tables'!$B$3,$B80+R$1,0)=R$47)</f>
        <v>1</v>
      </c>
      <c r="S80" s="3">
        <f ca="1">--(OFFSET('Utility Tables'!$B$3,$B80+S$1,0)=S$47)</f>
        <v>1</v>
      </c>
      <c r="T80" s="3">
        <f ca="1">--(OFFSET('Utility Tables'!$B$3,$B80+T$1,0)=T$47)</f>
        <v>1</v>
      </c>
      <c r="U80" s="3">
        <f ca="1">--(OFFSET('Utility Tables'!$B$3,$B80+U$1,0)=U$47)</f>
        <v>1</v>
      </c>
      <c r="V80" s="3">
        <f ca="1">--(OFFSET('Utility Tables'!$B$3,$B80+V$1,0)=V$47)</f>
        <v>1</v>
      </c>
      <c r="W80" s="3">
        <f ca="1">--(OFFSET('Utility Tables'!$B$3,$B80+W$1,0)=W$47)</f>
        <v>1</v>
      </c>
      <c r="X80" s="3">
        <f ca="1">--(OFFSET('Utility Tables'!$B$3,$B80+X$1,0)=X$47)</f>
        <v>1</v>
      </c>
      <c r="Y80" s="3">
        <f ca="1">--(OFFSET('Utility Tables'!$B$3,$B80+Y$1,0)=Y$47)</f>
        <v>1</v>
      </c>
      <c r="Z80" s="3">
        <f ca="1">--(OFFSET('Utility Tables'!$B$3,$B80+Z$1,0)=Z$47)</f>
        <v>1</v>
      </c>
      <c r="AA80" s="3">
        <f ca="1">--(OFFSET('Utility Tables'!$B$3,$B80+AA$1,0)=AA$47)</f>
        <v>1</v>
      </c>
      <c r="AB80" s="3">
        <f ca="1">--(OFFSET('Utility Tables'!$B$3,$B80+AB$1,0)=AB$47)</f>
        <v>1</v>
      </c>
      <c r="AC80" s="3">
        <f ca="1">--(OFFSET('Utility Tables'!$B$3,$B80+AC$1,0)=AC$47)</f>
        <v>1</v>
      </c>
      <c r="AD80" s="3">
        <f ca="1">--(OFFSET('Utility Tables'!$B$3,$B80+AD$1,0)=AD$47)</f>
        <v>1</v>
      </c>
      <c r="AE80" s="3">
        <f ca="1">--(OFFSET('Utility Tables'!$B$3,$B80+AE$1,0)=AE$47)</f>
        <v>1</v>
      </c>
      <c r="AF80" s="3">
        <f ca="1">--(OFFSET('Utility Tables'!$B$3,$B80+AF$1,0)=AF$47)</f>
        <v>1</v>
      </c>
      <c r="AG80" s="3">
        <f ca="1">--(OFFSET('Utility Tables'!$B$3,$B80+AG$1,0)=AG$47)</f>
        <v>1</v>
      </c>
    </row>
    <row r="81" spans="1:33" x14ac:dyDescent="0.2">
      <c r="A81" s="4">
        <f t="shared" ca="1" si="12"/>
        <v>1</v>
      </c>
      <c r="B81">
        <f t="shared" ref="B81:C81" si="45">B36</f>
        <v>1323</v>
      </c>
      <c r="C81" t="str">
        <f t="shared" ca="1" si="45"/>
        <v>Silicon Valley Power</v>
      </c>
      <c r="D81" s="3">
        <f ca="1">--(OFFSET('Utility Tables'!$B$3,$B81+D$1,0)=D$47)</f>
        <v>1</v>
      </c>
      <c r="E81" s="3">
        <f ca="1">--(OFFSET('Utility Tables'!$B$3,$B81+E$1,0)=E$47)</f>
        <v>1</v>
      </c>
      <c r="F81" s="3">
        <f ca="1">--(OFFSET('Utility Tables'!$B$3,$B81+F$1,0)=F$47)</f>
        <v>1</v>
      </c>
      <c r="G81" s="3">
        <f ca="1">--(OFFSET('Utility Tables'!$B$3,$B81+G$1,0)=G$47)</f>
        <v>1</v>
      </c>
      <c r="H81" s="3">
        <f ca="1">--(OFFSET('Utility Tables'!$B$3,$B81+H$1,0)=H$47)</f>
        <v>1</v>
      </c>
      <c r="I81" s="3">
        <f ca="1">--(OFFSET('Utility Tables'!$B$3,$B81+I$1,0)=I$47)</f>
        <v>1</v>
      </c>
      <c r="J81" s="3">
        <f ca="1">--(OFFSET('Utility Tables'!$B$3,$B81+J$1,0)=J$47)</f>
        <v>1</v>
      </c>
      <c r="K81" s="3">
        <f ca="1">--(OFFSET('Utility Tables'!$B$3,$B81+K$1,0)=K$47)</f>
        <v>1</v>
      </c>
      <c r="L81" s="3">
        <f ca="1">--(OFFSET('Utility Tables'!$B$3,$B81+L$1,0)=L$47)</f>
        <v>1</v>
      </c>
      <c r="M81" s="3">
        <f ca="1">--(OFFSET('Utility Tables'!$B$3,$B81+M$1,0)=M$47)</f>
        <v>1</v>
      </c>
      <c r="N81" s="3">
        <f ca="1">--(OFFSET('Utility Tables'!$B$3,$B81+N$1,0)=N$47)</f>
        <v>1</v>
      </c>
      <c r="O81" s="3">
        <f ca="1">--(OFFSET('Utility Tables'!$B$3,$B81+O$1,0)=O$47)</f>
        <v>1</v>
      </c>
      <c r="P81" s="3">
        <f ca="1">--(OFFSET('Utility Tables'!$B$3,$B81+P$1,0)=P$47)</f>
        <v>1</v>
      </c>
      <c r="Q81" s="3">
        <f ca="1">--(OFFSET('Utility Tables'!$B$3,$B81+Q$1,0)=Q$47)</f>
        <v>1</v>
      </c>
      <c r="R81" s="3">
        <f ca="1">--(OFFSET('Utility Tables'!$B$3,$B81+R$1,0)=R$47)</f>
        <v>1</v>
      </c>
      <c r="S81" s="3">
        <f ca="1">--(OFFSET('Utility Tables'!$B$3,$B81+S$1,0)=S$47)</f>
        <v>1</v>
      </c>
      <c r="T81" s="3">
        <f ca="1">--(OFFSET('Utility Tables'!$B$3,$B81+T$1,0)=T$47)</f>
        <v>1</v>
      </c>
      <c r="U81" s="3">
        <f ca="1">--(OFFSET('Utility Tables'!$B$3,$B81+U$1,0)=U$47)</f>
        <v>1</v>
      </c>
      <c r="V81" s="3">
        <f ca="1">--(OFFSET('Utility Tables'!$B$3,$B81+V$1,0)=V$47)</f>
        <v>1</v>
      </c>
      <c r="W81" s="3">
        <f ca="1">--(OFFSET('Utility Tables'!$B$3,$B81+W$1,0)=W$47)</f>
        <v>1</v>
      </c>
      <c r="X81" s="3">
        <f ca="1">--(OFFSET('Utility Tables'!$B$3,$B81+X$1,0)=X$47)</f>
        <v>1</v>
      </c>
      <c r="Y81" s="3">
        <f ca="1">--(OFFSET('Utility Tables'!$B$3,$B81+Y$1,0)=Y$47)</f>
        <v>1</v>
      </c>
      <c r="Z81" s="3">
        <f ca="1">--(OFFSET('Utility Tables'!$B$3,$B81+Z$1,0)=Z$47)</f>
        <v>1</v>
      </c>
      <c r="AA81" s="3">
        <f ca="1">--(OFFSET('Utility Tables'!$B$3,$B81+AA$1,0)=AA$47)</f>
        <v>1</v>
      </c>
      <c r="AB81" s="3">
        <f ca="1">--(OFFSET('Utility Tables'!$B$3,$B81+AB$1,0)=AB$47)</f>
        <v>1</v>
      </c>
      <c r="AC81" s="3">
        <f ca="1">--(OFFSET('Utility Tables'!$B$3,$B81+AC$1,0)=AC$47)</f>
        <v>1</v>
      </c>
      <c r="AD81" s="3">
        <f ca="1">--(OFFSET('Utility Tables'!$B$3,$B81+AD$1,0)=AD$47)</f>
        <v>1</v>
      </c>
      <c r="AE81" s="3">
        <f ca="1">--(OFFSET('Utility Tables'!$B$3,$B81+AE$1,0)=AE$47)</f>
        <v>1</v>
      </c>
      <c r="AF81" s="3">
        <f ca="1">--(OFFSET('Utility Tables'!$B$3,$B81+AF$1,0)=AF$47)</f>
        <v>1</v>
      </c>
      <c r="AG81" s="3">
        <f ca="1">--(OFFSET('Utility Tables'!$B$3,$B81+AG$1,0)=AG$47)</f>
        <v>1</v>
      </c>
    </row>
    <row r="82" spans="1:33" x14ac:dyDescent="0.2">
      <c r="A82" s="4">
        <f t="shared" ca="1" si="12"/>
        <v>1</v>
      </c>
      <c r="B82">
        <f t="shared" ref="B82:C82" si="46">B37</f>
        <v>1363</v>
      </c>
      <c r="C82" t="str">
        <f t="shared" ca="1" si="46"/>
        <v>Trinity</v>
      </c>
      <c r="D82" s="3">
        <f ca="1">--(OFFSET('Utility Tables'!$B$3,$B82+D$1,0)=D$47)</f>
        <v>1</v>
      </c>
      <c r="E82" s="3">
        <f ca="1">--(OFFSET('Utility Tables'!$B$3,$B82+E$1,0)=E$47)</f>
        <v>1</v>
      </c>
      <c r="F82" s="3">
        <f ca="1">--(OFFSET('Utility Tables'!$B$3,$B82+F$1,0)=F$47)</f>
        <v>1</v>
      </c>
      <c r="G82" s="3">
        <f ca="1">--(OFFSET('Utility Tables'!$B$3,$B82+G$1,0)=G$47)</f>
        <v>1</v>
      </c>
      <c r="H82" s="3">
        <f ca="1">--(OFFSET('Utility Tables'!$B$3,$B82+H$1,0)=H$47)</f>
        <v>1</v>
      </c>
      <c r="I82" s="3">
        <f ca="1">--(OFFSET('Utility Tables'!$B$3,$B82+I$1,0)=I$47)</f>
        <v>1</v>
      </c>
      <c r="J82" s="3">
        <f ca="1">--(OFFSET('Utility Tables'!$B$3,$B82+J$1,0)=J$47)</f>
        <v>1</v>
      </c>
      <c r="K82" s="3">
        <f ca="1">--(OFFSET('Utility Tables'!$B$3,$B82+K$1,0)=K$47)</f>
        <v>1</v>
      </c>
      <c r="L82" s="3">
        <f ca="1">--(OFFSET('Utility Tables'!$B$3,$B82+L$1,0)=L$47)</f>
        <v>1</v>
      </c>
      <c r="M82" s="3">
        <f ca="1">--(OFFSET('Utility Tables'!$B$3,$B82+M$1,0)=M$47)</f>
        <v>1</v>
      </c>
      <c r="N82" s="3">
        <f ca="1">--(OFFSET('Utility Tables'!$B$3,$B82+N$1,0)=N$47)</f>
        <v>1</v>
      </c>
      <c r="O82" s="3">
        <f ca="1">--(OFFSET('Utility Tables'!$B$3,$B82+O$1,0)=O$47)</f>
        <v>1</v>
      </c>
      <c r="P82" s="3">
        <f ca="1">--(OFFSET('Utility Tables'!$B$3,$B82+P$1,0)=P$47)</f>
        <v>1</v>
      </c>
      <c r="Q82" s="3">
        <f ca="1">--(OFFSET('Utility Tables'!$B$3,$B82+Q$1,0)=Q$47)</f>
        <v>1</v>
      </c>
      <c r="R82" s="3">
        <f ca="1">--(OFFSET('Utility Tables'!$B$3,$B82+R$1,0)=R$47)</f>
        <v>1</v>
      </c>
      <c r="S82" s="3">
        <f ca="1">--(OFFSET('Utility Tables'!$B$3,$B82+S$1,0)=S$47)</f>
        <v>1</v>
      </c>
      <c r="T82" s="3">
        <f ca="1">--(OFFSET('Utility Tables'!$B$3,$B82+T$1,0)=T$47)</f>
        <v>1</v>
      </c>
      <c r="U82" s="3">
        <f ca="1">--(OFFSET('Utility Tables'!$B$3,$B82+U$1,0)=U$47)</f>
        <v>1</v>
      </c>
      <c r="V82" s="3">
        <f ca="1">--(OFFSET('Utility Tables'!$B$3,$B82+V$1,0)=V$47)</f>
        <v>1</v>
      </c>
      <c r="W82" s="3">
        <f ca="1">--(OFFSET('Utility Tables'!$B$3,$B82+W$1,0)=W$47)</f>
        <v>1</v>
      </c>
      <c r="X82" s="3">
        <f ca="1">--(OFFSET('Utility Tables'!$B$3,$B82+X$1,0)=X$47)</f>
        <v>1</v>
      </c>
      <c r="Y82" s="3">
        <f ca="1">--(OFFSET('Utility Tables'!$B$3,$B82+Y$1,0)=Y$47)</f>
        <v>1</v>
      </c>
      <c r="Z82" s="3">
        <f ca="1">--(OFFSET('Utility Tables'!$B$3,$B82+Z$1,0)=Z$47)</f>
        <v>1</v>
      </c>
      <c r="AA82" s="3">
        <f ca="1">--(OFFSET('Utility Tables'!$B$3,$B82+AA$1,0)=AA$47)</f>
        <v>1</v>
      </c>
      <c r="AB82" s="3">
        <f ca="1">--(OFFSET('Utility Tables'!$B$3,$B82+AB$1,0)=AB$47)</f>
        <v>1</v>
      </c>
      <c r="AC82" s="3">
        <f ca="1">--(OFFSET('Utility Tables'!$B$3,$B82+AC$1,0)=AC$47)</f>
        <v>1</v>
      </c>
      <c r="AD82" s="3">
        <f ca="1">--(OFFSET('Utility Tables'!$B$3,$B82+AD$1,0)=AD$47)</f>
        <v>1</v>
      </c>
      <c r="AE82" s="3">
        <f ca="1">--(OFFSET('Utility Tables'!$B$3,$B82+AE$1,0)=AE$47)</f>
        <v>1</v>
      </c>
      <c r="AF82" s="3">
        <f ca="1">--(OFFSET('Utility Tables'!$B$3,$B82+AF$1,0)=AF$47)</f>
        <v>1</v>
      </c>
      <c r="AG82" s="3">
        <f ca="1">--(OFFSET('Utility Tables'!$B$3,$B82+AG$1,0)=AG$47)</f>
        <v>1</v>
      </c>
    </row>
    <row r="83" spans="1:33" x14ac:dyDescent="0.2">
      <c r="A83" s="4">
        <f t="shared" ca="1" si="12"/>
        <v>1</v>
      </c>
      <c r="B83">
        <f t="shared" ref="B83:C83" si="47">B38</f>
        <v>1403</v>
      </c>
      <c r="C83" t="str">
        <f t="shared" ca="1" si="47"/>
        <v>Truckee Donner</v>
      </c>
      <c r="D83" s="3">
        <f ca="1">--(OFFSET('Utility Tables'!$B$3,$B83+D$1,0)=D$47)</f>
        <v>1</v>
      </c>
      <c r="E83" s="3">
        <f ca="1">--(OFFSET('Utility Tables'!$B$3,$B83+E$1,0)=E$47)</f>
        <v>1</v>
      </c>
      <c r="F83" s="3">
        <f ca="1">--(OFFSET('Utility Tables'!$B$3,$B83+F$1,0)=F$47)</f>
        <v>1</v>
      </c>
      <c r="G83" s="3">
        <f ca="1">--(OFFSET('Utility Tables'!$B$3,$B83+G$1,0)=G$47)</f>
        <v>1</v>
      </c>
      <c r="H83" s="3">
        <f ca="1">--(OFFSET('Utility Tables'!$B$3,$B83+H$1,0)=H$47)</f>
        <v>1</v>
      </c>
      <c r="I83" s="3">
        <f ca="1">--(OFFSET('Utility Tables'!$B$3,$B83+I$1,0)=I$47)</f>
        <v>1</v>
      </c>
      <c r="J83" s="3">
        <f ca="1">--(OFFSET('Utility Tables'!$B$3,$B83+J$1,0)=J$47)</f>
        <v>1</v>
      </c>
      <c r="K83" s="3">
        <f ca="1">--(OFFSET('Utility Tables'!$B$3,$B83+K$1,0)=K$47)</f>
        <v>1</v>
      </c>
      <c r="L83" s="3">
        <f ca="1">--(OFFSET('Utility Tables'!$B$3,$B83+L$1,0)=L$47)</f>
        <v>1</v>
      </c>
      <c r="M83" s="3">
        <f ca="1">--(OFFSET('Utility Tables'!$B$3,$B83+M$1,0)=M$47)</f>
        <v>1</v>
      </c>
      <c r="N83" s="3">
        <f ca="1">--(OFFSET('Utility Tables'!$B$3,$B83+N$1,0)=N$47)</f>
        <v>1</v>
      </c>
      <c r="O83" s="3">
        <f ca="1">--(OFFSET('Utility Tables'!$B$3,$B83+O$1,0)=O$47)</f>
        <v>1</v>
      </c>
      <c r="P83" s="3">
        <f ca="1">--(OFFSET('Utility Tables'!$B$3,$B83+P$1,0)=P$47)</f>
        <v>1</v>
      </c>
      <c r="Q83" s="3">
        <f ca="1">--(OFFSET('Utility Tables'!$B$3,$B83+Q$1,0)=Q$47)</f>
        <v>1</v>
      </c>
      <c r="R83" s="3">
        <f ca="1">--(OFFSET('Utility Tables'!$B$3,$B83+R$1,0)=R$47)</f>
        <v>1</v>
      </c>
      <c r="S83" s="3">
        <f ca="1">--(OFFSET('Utility Tables'!$B$3,$B83+S$1,0)=S$47)</f>
        <v>1</v>
      </c>
      <c r="T83" s="3">
        <f ca="1">--(OFFSET('Utility Tables'!$B$3,$B83+T$1,0)=T$47)</f>
        <v>1</v>
      </c>
      <c r="U83" s="3">
        <f ca="1">--(OFFSET('Utility Tables'!$B$3,$B83+U$1,0)=U$47)</f>
        <v>1</v>
      </c>
      <c r="V83" s="3">
        <f ca="1">--(OFFSET('Utility Tables'!$B$3,$B83+V$1,0)=V$47)</f>
        <v>1</v>
      </c>
      <c r="W83" s="3">
        <f ca="1">--(OFFSET('Utility Tables'!$B$3,$B83+W$1,0)=W$47)</f>
        <v>1</v>
      </c>
      <c r="X83" s="3">
        <f ca="1">--(OFFSET('Utility Tables'!$B$3,$B83+X$1,0)=X$47)</f>
        <v>1</v>
      </c>
      <c r="Y83" s="3">
        <f ca="1">--(OFFSET('Utility Tables'!$B$3,$B83+Y$1,0)=Y$47)</f>
        <v>1</v>
      </c>
      <c r="Z83" s="3">
        <f ca="1">--(OFFSET('Utility Tables'!$B$3,$B83+Z$1,0)=Z$47)</f>
        <v>1</v>
      </c>
      <c r="AA83" s="3">
        <f ca="1">--(OFFSET('Utility Tables'!$B$3,$B83+AA$1,0)=AA$47)</f>
        <v>1</v>
      </c>
      <c r="AB83" s="3">
        <f ca="1">--(OFFSET('Utility Tables'!$B$3,$B83+AB$1,0)=AB$47)</f>
        <v>1</v>
      </c>
      <c r="AC83" s="3">
        <f ca="1">--(OFFSET('Utility Tables'!$B$3,$B83+AC$1,0)=AC$47)</f>
        <v>1</v>
      </c>
      <c r="AD83" s="3">
        <f ca="1">--(OFFSET('Utility Tables'!$B$3,$B83+AD$1,0)=AD$47)</f>
        <v>1</v>
      </c>
      <c r="AE83" s="3">
        <f ca="1">--(OFFSET('Utility Tables'!$B$3,$B83+AE$1,0)=AE$47)</f>
        <v>1</v>
      </c>
      <c r="AF83" s="3">
        <f ca="1">--(OFFSET('Utility Tables'!$B$3,$B83+AF$1,0)=AF$47)</f>
        <v>1</v>
      </c>
      <c r="AG83" s="3">
        <f ca="1">--(OFFSET('Utility Tables'!$B$3,$B83+AG$1,0)=AG$47)</f>
        <v>1</v>
      </c>
    </row>
    <row r="84" spans="1:33" x14ac:dyDescent="0.2">
      <c r="A84" s="4">
        <f t="shared" ca="1" si="12"/>
        <v>0.96666666666666667</v>
      </c>
      <c r="B84">
        <f t="shared" ref="B84:C84" si="48">B39</f>
        <v>1443</v>
      </c>
      <c r="C84" t="str">
        <f t="shared" ca="1" si="48"/>
        <v>Turlock</v>
      </c>
      <c r="D84" s="3">
        <f ca="1">--(OFFSET('Utility Tables'!$B$3,$B84+D$1,0)=D$47)</f>
        <v>1</v>
      </c>
      <c r="E84" s="3">
        <f ca="1">--(OFFSET('Utility Tables'!$B$3,$B84+E$1,0)=E$47)</f>
        <v>0</v>
      </c>
      <c r="F84" s="3">
        <f ca="1">--(OFFSET('Utility Tables'!$B$3,$B84+F$1,0)=F$47)</f>
        <v>1</v>
      </c>
      <c r="G84" s="3">
        <f ca="1">--(OFFSET('Utility Tables'!$B$3,$B84+G$1,0)=G$47)</f>
        <v>1</v>
      </c>
      <c r="H84" s="3">
        <f ca="1">--(OFFSET('Utility Tables'!$B$3,$B84+H$1,0)=H$47)</f>
        <v>1</v>
      </c>
      <c r="I84" s="3">
        <f ca="1">--(OFFSET('Utility Tables'!$B$3,$B84+I$1,0)=I$47)</f>
        <v>1</v>
      </c>
      <c r="J84" s="3">
        <f ca="1">--(OFFSET('Utility Tables'!$B$3,$B84+J$1,0)=J$47)</f>
        <v>1</v>
      </c>
      <c r="K84" s="3">
        <f ca="1">--(OFFSET('Utility Tables'!$B$3,$B84+K$1,0)=K$47)</f>
        <v>1</v>
      </c>
      <c r="L84" s="3">
        <f ca="1">--(OFFSET('Utility Tables'!$B$3,$B84+L$1,0)=L$47)</f>
        <v>1</v>
      </c>
      <c r="M84" s="3">
        <f ca="1">--(OFFSET('Utility Tables'!$B$3,$B84+M$1,0)=M$47)</f>
        <v>1</v>
      </c>
      <c r="N84" s="3">
        <f ca="1">--(OFFSET('Utility Tables'!$B$3,$B84+N$1,0)=N$47)</f>
        <v>1</v>
      </c>
      <c r="O84" s="3">
        <f ca="1">--(OFFSET('Utility Tables'!$B$3,$B84+O$1,0)=O$47)</f>
        <v>1</v>
      </c>
      <c r="P84" s="3">
        <f ca="1">--(OFFSET('Utility Tables'!$B$3,$B84+P$1,0)=P$47)</f>
        <v>1</v>
      </c>
      <c r="Q84" s="3">
        <f ca="1">--(OFFSET('Utility Tables'!$B$3,$B84+Q$1,0)=Q$47)</f>
        <v>1</v>
      </c>
      <c r="R84" s="3">
        <f ca="1">--(OFFSET('Utility Tables'!$B$3,$B84+R$1,0)=R$47)</f>
        <v>1</v>
      </c>
      <c r="S84" s="3">
        <f ca="1">--(OFFSET('Utility Tables'!$B$3,$B84+S$1,0)=S$47)</f>
        <v>1</v>
      </c>
      <c r="T84" s="3">
        <f ca="1">--(OFFSET('Utility Tables'!$B$3,$B84+T$1,0)=T$47)</f>
        <v>1</v>
      </c>
      <c r="U84" s="3">
        <f ca="1">--(OFFSET('Utility Tables'!$B$3,$B84+U$1,0)=U$47)</f>
        <v>1</v>
      </c>
      <c r="V84" s="3">
        <f ca="1">--(OFFSET('Utility Tables'!$B$3,$B84+V$1,0)=V$47)</f>
        <v>1</v>
      </c>
      <c r="W84" s="3">
        <f ca="1">--(OFFSET('Utility Tables'!$B$3,$B84+W$1,0)=W$47)</f>
        <v>1</v>
      </c>
      <c r="X84" s="3">
        <f ca="1">--(OFFSET('Utility Tables'!$B$3,$B84+X$1,0)=X$47)</f>
        <v>1</v>
      </c>
      <c r="Y84" s="3">
        <f ca="1">--(OFFSET('Utility Tables'!$B$3,$B84+Y$1,0)=Y$47)</f>
        <v>1</v>
      </c>
      <c r="Z84" s="3">
        <f ca="1">--(OFFSET('Utility Tables'!$B$3,$B84+Z$1,0)=Z$47)</f>
        <v>1</v>
      </c>
      <c r="AA84" s="3">
        <f ca="1">--(OFFSET('Utility Tables'!$B$3,$B84+AA$1,0)=AA$47)</f>
        <v>1</v>
      </c>
      <c r="AB84" s="3">
        <f ca="1">--(OFFSET('Utility Tables'!$B$3,$B84+AB$1,0)=AB$47)</f>
        <v>1</v>
      </c>
      <c r="AC84" s="3">
        <f ca="1">--(OFFSET('Utility Tables'!$B$3,$B84+AC$1,0)=AC$47)</f>
        <v>1</v>
      </c>
      <c r="AD84" s="3">
        <f ca="1">--(OFFSET('Utility Tables'!$B$3,$B84+AD$1,0)=AD$47)</f>
        <v>1</v>
      </c>
      <c r="AE84" s="3">
        <f ca="1">--(OFFSET('Utility Tables'!$B$3,$B84+AE$1,0)=AE$47)</f>
        <v>1</v>
      </c>
      <c r="AF84" s="3">
        <f ca="1">--(OFFSET('Utility Tables'!$B$3,$B84+AF$1,0)=AF$47)</f>
        <v>1</v>
      </c>
      <c r="AG84" s="3">
        <f ca="1">--(OFFSET('Utility Tables'!$B$3,$B84+AG$1,0)=AG$47)</f>
        <v>1</v>
      </c>
    </row>
    <row r="85" spans="1:33" x14ac:dyDescent="0.2">
      <c r="A85" s="4">
        <f t="shared" ca="1" si="12"/>
        <v>1</v>
      </c>
      <c r="B85">
        <f t="shared" ref="B85:C85" si="49">B40</f>
        <v>1483</v>
      </c>
      <c r="C85" t="str">
        <f t="shared" ca="1" si="49"/>
        <v>Ukiah</v>
      </c>
      <c r="D85" s="3">
        <f ca="1">--(OFFSET('Utility Tables'!$B$3,$B85+D$1,0)=D$47)</f>
        <v>1</v>
      </c>
      <c r="E85" s="3">
        <f ca="1">--(OFFSET('Utility Tables'!$B$3,$B85+E$1,0)=E$47)</f>
        <v>1</v>
      </c>
      <c r="F85" s="3">
        <f ca="1">--(OFFSET('Utility Tables'!$B$3,$B85+F$1,0)=F$47)</f>
        <v>1</v>
      </c>
      <c r="G85" s="3">
        <f ca="1">--(OFFSET('Utility Tables'!$B$3,$B85+G$1,0)=G$47)</f>
        <v>1</v>
      </c>
      <c r="H85" s="3">
        <f ca="1">--(OFFSET('Utility Tables'!$B$3,$B85+H$1,0)=H$47)</f>
        <v>1</v>
      </c>
      <c r="I85" s="3">
        <f ca="1">--(OFFSET('Utility Tables'!$B$3,$B85+I$1,0)=I$47)</f>
        <v>1</v>
      </c>
      <c r="J85" s="3">
        <f ca="1">--(OFFSET('Utility Tables'!$B$3,$B85+J$1,0)=J$47)</f>
        <v>1</v>
      </c>
      <c r="K85" s="3">
        <f ca="1">--(OFFSET('Utility Tables'!$B$3,$B85+K$1,0)=K$47)</f>
        <v>1</v>
      </c>
      <c r="L85" s="3">
        <f ca="1">--(OFFSET('Utility Tables'!$B$3,$B85+L$1,0)=L$47)</f>
        <v>1</v>
      </c>
      <c r="M85" s="3">
        <f ca="1">--(OFFSET('Utility Tables'!$B$3,$B85+M$1,0)=M$47)</f>
        <v>1</v>
      </c>
      <c r="N85" s="3">
        <f ca="1">--(OFFSET('Utility Tables'!$B$3,$B85+N$1,0)=N$47)</f>
        <v>1</v>
      </c>
      <c r="O85" s="3">
        <f ca="1">--(OFFSET('Utility Tables'!$B$3,$B85+O$1,0)=O$47)</f>
        <v>1</v>
      </c>
      <c r="P85" s="3">
        <f ca="1">--(OFFSET('Utility Tables'!$B$3,$B85+P$1,0)=P$47)</f>
        <v>1</v>
      </c>
      <c r="Q85" s="3">
        <f ca="1">--(OFFSET('Utility Tables'!$B$3,$B85+Q$1,0)=Q$47)</f>
        <v>1</v>
      </c>
      <c r="R85" s="3">
        <f ca="1">--(OFFSET('Utility Tables'!$B$3,$B85+R$1,0)=R$47)</f>
        <v>1</v>
      </c>
      <c r="S85" s="3">
        <f ca="1">--(OFFSET('Utility Tables'!$B$3,$B85+S$1,0)=S$47)</f>
        <v>1</v>
      </c>
      <c r="T85" s="3">
        <f ca="1">--(OFFSET('Utility Tables'!$B$3,$B85+T$1,0)=T$47)</f>
        <v>1</v>
      </c>
      <c r="U85" s="3">
        <f ca="1">--(OFFSET('Utility Tables'!$B$3,$B85+U$1,0)=U$47)</f>
        <v>1</v>
      </c>
      <c r="V85" s="3">
        <f ca="1">--(OFFSET('Utility Tables'!$B$3,$B85+V$1,0)=V$47)</f>
        <v>1</v>
      </c>
      <c r="W85" s="3">
        <f ca="1">--(OFFSET('Utility Tables'!$B$3,$B85+W$1,0)=W$47)</f>
        <v>1</v>
      </c>
      <c r="X85" s="3">
        <f ca="1">--(OFFSET('Utility Tables'!$B$3,$B85+X$1,0)=X$47)</f>
        <v>1</v>
      </c>
      <c r="Y85" s="3">
        <f ca="1">--(OFFSET('Utility Tables'!$B$3,$B85+Y$1,0)=Y$47)</f>
        <v>1</v>
      </c>
      <c r="Z85" s="3">
        <f ca="1">--(OFFSET('Utility Tables'!$B$3,$B85+Z$1,0)=Z$47)</f>
        <v>1</v>
      </c>
      <c r="AA85" s="3">
        <f ca="1">--(OFFSET('Utility Tables'!$B$3,$B85+AA$1,0)=AA$47)</f>
        <v>1</v>
      </c>
      <c r="AB85" s="3">
        <f ca="1">--(OFFSET('Utility Tables'!$B$3,$B85+AB$1,0)=AB$47)</f>
        <v>1</v>
      </c>
      <c r="AC85" s="3">
        <f ca="1">--(OFFSET('Utility Tables'!$B$3,$B85+AC$1,0)=AC$47)</f>
        <v>1</v>
      </c>
      <c r="AD85" s="3">
        <f ca="1">--(OFFSET('Utility Tables'!$B$3,$B85+AD$1,0)=AD$47)</f>
        <v>1</v>
      </c>
      <c r="AE85" s="3">
        <f ca="1">--(OFFSET('Utility Tables'!$B$3,$B85+AE$1,0)=AE$47)</f>
        <v>1</v>
      </c>
      <c r="AF85" s="3">
        <f ca="1">--(OFFSET('Utility Tables'!$B$3,$B85+AF$1,0)=AF$47)</f>
        <v>1</v>
      </c>
      <c r="AG85" s="3">
        <f ca="1">--(OFFSET('Utility Tables'!$B$3,$B85+AG$1,0)=AG$47)</f>
        <v>1</v>
      </c>
    </row>
    <row r="86" spans="1:33" x14ac:dyDescent="0.2">
      <c r="A86" s="4">
        <f t="shared" ca="1" si="12"/>
        <v>1</v>
      </c>
      <c r="B86">
        <f t="shared" ref="B86:C86" si="50">B41</f>
        <v>1523</v>
      </c>
      <c r="C86" t="str">
        <f t="shared" ca="1" si="50"/>
        <v>Vernon</v>
      </c>
      <c r="D86" s="3">
        <f ca="1">--(OFFSET('Utility Tables'!$B$3,$B86+D$1,0)=D$47)</f>
        <v>1</v>
      </c>
      <c r="E86" s="3">
        <f ca="1">--(OFFSET('Utility Tables'!$B$3,$B86+E$1,0)=E$47)</f>
        <v>1</v>
      </c>
      <c r="F86" s="3">
        <f ca="1">--(OFFSET('Utility Tables'!$B$3,$B86+F$1,0)=F$47)</f>
        <v>1</v>
      </c>
      <c r="G86" s="3">
        <f ca="1">--(OFFSET('Utility Tables'!$B$3,$B86+G$1,0)=G$47)</f>
        <v>1</v>
      </c>
      <c r="H86" s="3">
        <f ca="1">--(OFFSET('Utility Tables'!$B$3,$B86+H$1,0)=H$47)</f>
        <v>1</v>
      </c>
      <c r="I86" s="3">
        <f ca="1">--(OFFSET('Utility Tables'!$B$3,$B86+I$1,0)=I$47)</f>
        <v>1</v>
      </c>
      <c r="J86" s="3">
        <f ca="1">--(OFFSET('Utility Tables'!$B$3,$B86+J$1,0)=J$47)</f>
        <v>1</v>
      </c>
      <c r="K86" s="3">
        <f ca="1">--(OFFSET('Utility Tables'!$B$3,$B86+K$1,0)=K$47)</f>
        <v>1</v>
      </c>
      <c r="L86" s="3">
        <f ca="1">--(OFFSET('Utility Tables'!$B$3,$B86+L$1,0)=L$47)</f>
        <v>1</v>
      </c>
      <c r="M86" s="3">
        <f ca="1">--(OFFSET('Utility Tables'!$B$3,$B86+M$1,0)=M$47)</f>
        <v>1</v>
      </c>
      <c r="N86" s="3">
        <f ca="1">--(OFFSET('Utility Tables'!$B$3,$B86+N$1,0)=N$47)</f>
        <v>1</v>
      </c>
      <c r="O86" s="3">
        <f ca="1">--(OFFSET('Utility Tables'!$B$3,$B86+O$1,0)=O$47)</f>
        <v>1</v>
      </c>
      <c r="P86" s="3">
        <f ca="1">--(OFFSET('Utility Tables'!$B$3,$B86+P$1,0)=P$47)</f>
        <v>1</v>
      </c>
      <c r="Q86" s="3">
        <f ca="1">--(OFFSET('Utility Tables'!$B$3,$B86+Q$1,0)=Q$47)</f>
        <v>1</v>
      </c>
      <c r="R86" s="3">
        <f ca="1">--(OFFSET('Utility Tables'!$B$3,$B86+R$1,0)=R$47)</f>
        <v>1</v>
      </c>
      <c r="S86" s="3">
        <f ca="1">--(OFFSET('Utility Tables'!$B$3,$B86+S$1,0)=S$47)</f>
        <v>1</v>
      </c>
      <c r="T86" s="3">
        <f ca="1">--(OFFSET('Utility Tables'!$B$3,$B86+T$1,0)=T$47)</f>
        <v>1</v>
      </c>
      <c r="U86" s="3">
        <f ca="1">--(OFFSET('Utility Tables'!$B$3,$B86+U$1,0)=U$47)</f>
        <v>1</v>
      </c>
      <c r="V86" s="3">
        <f ca="1">--(OFFSET('Utility Tables'!$B$3,$B86+V$1,0)=V$47)</f>
        <v>1</v>
      </c>
      <c r="W86" s="3">
        <f ca="1">--(OFFSET('Utility Tables'!$B$3,$B86+W$1,0)=W$47)</f>
        <v>1</v>
      </c>
      <c r="X86" s="3">
        <f ca="1">--(OFFSET('Utility Tables'!$B$3,$B86+X$1,0)=X$47)</f>
        <v>1</v>
      </c>
      <c r="Y86" s="3">
        <f ca="1">--(OFFSET('Utility Tables'!$B$3,$B86+Y$1,0)=Y$47)</f>
        <v>1</v>
      </c>
      <c r="Z86" s="3">
        <f ca="1">--(OFFSET('Utility Tables'!$B$3,$B86+Z$1,0)=Z$47)</f>
        <v>1</v>
      </c>
      <c r="AA86" s="3">
        <f ca="1">--(OFFSET('Utility Tables'!$B$3,$B86+AA$1,0)=AA$47)</f>
        <v>1</v>
      </c>
      <c r="AB86" s="3">
        <f ca="1">--(OFFSET('Utility Tables'!$B$3,$B86+AB$1,0)=AB$47)</f>
        <v>1</v>
      </c>
      <c r="AC86" s="3">
        <f ca="1">--(OFFSET('Utility Tables'!$B$3,$B86+AC$1,0)=AC$47)</f>
        <v>1</v>
      </c>
      <c r="AD86" s="3">
        <f ca="1">--(OFFSET('Utility Tables'!$B$3,$B86+AD$1,0)=AD$47)</f>
        <v>1</v>
      </c>
      <c r="AE86" s="3">
        <f ca="1">--(OFFSET('Utility Tables'!$B$3,$B86+AE$1,0)=AE$47)</f>
        <v>1</v>
      </c>
      <c r="AF86" s="3">
        <f ca="1">--(OFFSET('Utility Tables'!$B$3,$B86+AF$1,0)=AF$47)</f>
        <v>1</v>
      </c>
      <c r="AG86" s="3">
        <f ca="1">--(OFFSET('Utility Tables'!$B$3,$B86+AG$1,0)=AG$47)</f>
        <v>1</v>
      </c>
    </row>
  </sheetData>
  <conditionalFormatting sqref="D44:AG44">
    <cfRule type="expression" dxfId="2" priority="7">
      <formula>ROUND(D$44,0)&lt;&gt;ROUND(D$42,0)</formula>
    </cfRule>
  </conditionalFormatting>
  <conditionalFormatting sqref="D48:AG86">
    <cfRule type="cellIs" dxfId="1" priority="6" operator="equal">
      <formula>0</formula>
    </cfRule>
  </conditionalFormatting>
  <conditionalFormatting sqref="A48:A86">
    <cfRule type="cellIs" dxfId="0" priority="5" operator="lessThan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41E372938CE14C9A4EA38F78ACAF40" ma:contentTypeVersion="31" ma:contentTypeDescription="Create a new document." ma:contentTypeScope="" ma:versionID="a86549aa19b32f73c52857d6ce277064">
  <xsd:schema xmlns:xsd="http://www.w3.org/2001/XMLSchema" xmlns:xs="http://www.w3.org/2001/XMLSchema" xmlns:p="http://schemas.microsoft.com/office/2006/metadata/properties" xmlns:ns2="4eef39c4-fd4f-4add-9d22-b183cd414756" xmlns:ns3="f757935b-fa99-4559-8dc8-a3d652ff1e8c" targetNamespace="http://schemas.microsoft.com/office/2006/metadata/properties" ma:root="true" ma:fieldsID="12fdc1e8069a02730c94ebf6da647ab4" ns2:_="" ns3:_="">
    <xsd:import namespace="4eef39c4-fd4f-4add-9d22-b183cd414756"/>
    <xsd:import namespace="f757935b-fa99-4559-8dc8-a3d652ff1e8c"/>
    <xsd:element name="properties">
      <xsd:complexType>
        <xsd:sequence>
          <xsd:element name="documentManagement">
            <xsd:complexType>
              <xsd:all>
                <xsd:element ref="ns2:CategoryType" minOccurs="0"/>
                <xsd:element ref="ns2:FilingType" minOccurs="0"/>
                <xsd:element ref="ns2:ReportingPeriod" minOccurs="0"/>
                <xsd:element ref="ns2:CompliancePeriod" minOccurs="0"/>
                <xsd:element ref="ns2:ReportDate" minOccurs="0"/>
                <xsd:element ref="ns2:RelatedLegislation" minOccurs="0"/>
                <xsd:element ref="ns2:FiscalYear" minOccurs="0"/>
                <xsd:element ref="ns2:ShortDescription" minOccurs="0"/>
                <xsd:element ref="ns2:PublishingDestinations" minOccurs="0"/>
                <xsd:element ref="ns2:LastPublishingDate" minOccurs="0"/>
                <xsd:element ref="ns2:ad85c1720c4945b2b27abb43b0d6d929" minOccurs="0"/>
                <xsd:element ref="ns3:TaxCatchAll" minOccurs="0"/>
                <xsd:element ref="ns3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2:k0bf94a83fbd417d85edcada3d1490b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f39c4-fd4f-4add-9d22-b183cd414756" elementFormDefault="qualified">
    <xsd:import namespace="http://schemas.microsoft.com/office/2006/documentManagement/types"/>
    <xsd:import namespace="http://schemas.microsoft.com/office/infopath/2007/PartnerControls"/>
    <xsd:element name="CategoryType" ma:index="2" nillable="true" ma:displayName="Category Type" ma:description="Enter the category type." ma:format="Dropdown" ma:internalName="CategoryType">
      <xsd:simpleType>
        <xsd:restriction base="dms:Choice">
          <xsd:enumeration value="(None)"/>
          <xsd:enumeration value="Balancing Authority Governance"/>
          <xsd:enumeration value="Bay Delta Conservation Plan"/>
          <xsd:enumeration value="Bid Cost Recovery"/>
          <xsd:enumeration value="Black Start and System Restoration"/>
          <xsd:enumeration value="Central Valley Project"/>
          <xsd:enumeration value="Commitment Costs"/>
          <xsd:enumeration value="Congestion Revenue Rights"/>
          <xsd:enumeration value="Cyber Security"/>
          <xsd:enumeration value="Delta Reform Act"/>
          <xsd:enumeration value="Demand Response"/>
          <xsd:enumeration value="Distributed Generation"/>
          <xsd:enumeration value="Electric Vehicles"/>
          <xsd:enumeration value="Energy Efficiency"/>
          <xsd:enumeration value="Energy Imbalance Market"/>
          <xsd:enumeration value="Energy Storage"/>
          <xsd:enumeration value="Evaluation, Measurement, &amp; Verification Plans"/>
          <xsd:enumeration value="Fair Political Practices Commission"/>
          <xsd:enumeration value="FERC Order 809"/>
          <xsd:enumeration value="Flexible Capacity"/>
          <xsd:enumeration value="FRAC MOO"/>
          <xsd:enumeration value="Full Network Modelling"/>
          <xsd:enumeration value="Greenhouse Gas"/>
          <xsd:enumeration value="Integrated Resource Planning"/>
          <xsd:enumeration value="Interconnection"/>
          <xsd:enumeration value="Load Granularity"/>
          <xsd:enumeration value="Metering"/>
          <xsd:enumeration value="Once-Through Cooling"/>
          <xsd:enumeration value="Policy Initiatives Roadmap"/>
          <xsd:enumeration value="Power Content Label"/>
          <xsd:enumeration value="Proposition 16"/>
          <xsd:enumeration value="Reliability Services Initiative"/>
          <xsd:enumeration value="Renewables Portfolio Standard"/>
          <xsd:enumeration value="Resource Adequacy"/>
          <xsd:enumeration value="Smart Grid"/>
          <xsd:enumeration value="Solar"/>
          <xsd:enumeration value="Transmission Access Charge"/>
          <xsd:enumeration value="Transmission Planning"/>
        </xsd:restriction>
      </xsd:simpleType>
    </xsd:element>
    <xsd:element name="FilingType" ma:index="3" nillable="true" ma:displayName="Filing Type" ma:format="Dropdown" ma:internalName="FilingType">
      <xsd:simpleType>
        <xsd:restriction base="dms:Choice">
          <xsd:enumeration value="(None)"/>
          <xsd:enumeration value="State"/>
          <xsd:enumeration value="Federal"/>
          <xsd:enumeration value="NERC"/>
        </xsd:restriction>
      </xsd:simpleType>
    </xsd:element>
    <xsd:element name="ReportingPeriod" ma:index="5" nillable="true" ma:displayName="Reporting Period" ma:description="Select the reporting period." ma:format="Dropdown" ma:internalName="ReportingPeriod">
      <xsd:simpleType>
        <xsd:restriction base="dms:Choice">
          <xsd:enumeration value="(None)"/>
          <xsd:enumeration value="Ad Hoc"/>
          <xsd:enumeration value="Annually"/>
          <xsd:enumeration value="Biennial"/>
          <xsd:enumeration value="Daily"/>
          <xsd:enumeration value="Monthly"/>
          <xsd:enumeration value="Quarterly"/>
          <xsd:enumeration value="Semi-Annually"/>
          <xsd:enumeration value="Weekly"/>
        </xsd:restriction>
      </xsd:simpleType>
    </xsd:element>
    <xsd:element name="CompliancePeriod" ma:index="6" nillable="true" ma:displayName="Compliance Period" ma:description="Select the compliance period." ma:format="Dropdown" ma:internalName="CompliancePeriod">
      <xsd:simpleType>
        <xsd:restriction base="dms:Choice">
          <xsd:enumeration value="(None)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ReportDate" ma:index="7" nillable="true" ma:displayName="Report Date" ma:description="Select the report date." ma:format="DateOnly" ma:internalName="ReportDate">
      <xsd:simpleType>
        <xsd:restriction base="dms:DateTime"/>
      </xsd:simpleType>
    </xsd:element>
    <xsd:element name="RelatedLegislation" ma:index="8" nillable="true" ma:displayName="Related Legislation" ma:internalName="RelatedLegislation">
      <xsd:simpleType>
        <xsd:restriction base="dms:Text">
          <xsd:maxLength value="255"/>
        </xsd:restriction>
      </xsd:simpleType>
    </xsd:element>
    <xsd:element name="FiscalYear" ma:index="9" nillable="true" ma:displayName="Fiscal Year" ma:format="Dropdown" ma:internalName="FiscalYear">
      <xsd:simpleType>
        <xsd:restriction base="dms:Choice">
          <xsd:enumeration value="(None)"/>
          <xsd:enumeration value="FY 2000"/>
          <xsd:enumeration value="FY 2001"/>
          <xsd:enumeration value="FY 2002"/>
          <xsd:enumeration value="FY 2003"/>
          <xsd:enumeration value="FY 2004"/>
          <xsd:enumeration value="FY 2005"/>
          <xsd:enumeration value="FY 2006"/>
          <xsd:enumeration value="FY 2007"/>
          <xsd:enumeration value="FY 2008"/>
          <xsd:enumeration value="FY 2009"/>
          <xsd:enumeration value="FY 2010"/>
          <xsd:enumeration value="FY 2011"/>
          <xsd:enumeration value="FY 2012"/>
          <xsd:enumeration value="FY 2013"/>
          <xsd:enumeration value="FY 2014"/>
          <xsd:enumeration value="FY 2015"/>
          <xsd:enumeration value="FY 2016"/>
          <xsd:enumeration value="FY 2017"/>
          <xsd:enumeration value="FY 2018"/>
          <xsd:enumeration value="FY 2019"/>
          <xsd:enumeration value="FY 2020"/>
          <xsd:enumeration value="FY 2021"/>
          <xsd:enumeration value="FY 2022"/>
          <xsd:enumeration value="FY 2023"/>
          <xsd:enumeration value="FY 2024"/>
          <xsd:enumeration value="FY 2025"/>
        </xsd:restriction>
      </xsd:simpleType>
    </xsd:element>
    <xsd:element name="ShortDescription" ma:index="10" nillable="true" ma:displayName="Short Description" ma:description="Enter short description." ma:internalName="ShortDescription">
      <xsd:simpleType>
        <xsd:restriction base="dms:Note">
          <xsd:maxLength value="255"/>
        </xsd:restriction>
      </xsd:simpleType>
    </xsd:element>
    <xsd:element name="PublishingDestinations" ma:index="12" nillable="true" ma:displayName="Publishing Destinations" ma:internalName="PublishingDestination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minAssist - Commission Meetings - Commission Meeting Document"/>
                    <xsd:enumeration value="AdminAssist - Non-Public Committee Meetings - Non-Public Committee Document"/>
                    <xsd:enumeration value="AdminAssist - Non-Public Committee Meetings - Non-Public Committee Meeting Document"/>
                    <xsd:enumeration value="AdminAssist - Non-Public Committee Meetings - UD Meeting Documents"/>
                    <xsd:enumeration value="AdminAssist - Public Committee Meetings - Executive Committee Documents"/>
                    <xsd:enumeration value="AdminAssist - Public Committee Meetings - Public Committee Document"/>
                    <xsd:enumeration value="AdminAssist - Public Committee Meetings - Public Committee Meeting Document"/>
                    <xsd:enumeration value="AMP - Reports - Alameda Report"/>
                    <xsd:enumeration value="AMP - Reports - Alameda-Specific Report"/>
                    <xsd:enumeration value="BART - Reports - BART Report"/>
                    <xsd:enumeration value="BART - Reports - BART-Specific Report"/>
                    <xsd:enumeration value="BART - Resource Adequacy - LBART Resource Adequacy Document"/>
                    <xsd:enumeration value="BAWG - Meetings - Working Group Meeting Document"/>
                    <xsd:enumeration value="BIG - Reports - Biggs Report"/>
                    <xsd:enumeration value="BIG - Reports - Biggs-Specific Report"/>
                    <xsd:enumeration value="CP - Advocacy - Federal  State Legislative  Regulatory Advocacy"/>
                    <xsd:enumeration value="CP - Compliance Reports - Compliance Report/Filing"/>
                    <xsd:enumeration value="CP - Meetings - Working Group Meeting Document"/>
                    <xsd:enumeration value="CP - References - Reference"/>
                    <xsd:enumeration value="CP - Solicitations - Customer Program Solicitation"/>
                    <xsd:enumeration value="EBCE - Market Reports - NEBC Market Report"/>
                    <xsd:enumeration value="EBCE - Operations Reports - NEBC Operations Report"/>
                    <xsd:enumeration value="EBCE - Performance Reports - NEBC Performance Report"/>
                    <xsd:enumeration value="EBCE - Resource Adequacy - NEBC Resource Adequacy Document"/>
                    <xsd:enumeration value="ER - Emergency Response - Emergency Response Procedure"/>
                    <xsd:enumeration value="EVWG - Advocacy - Federal  State Legislative  Regulatory Advocacy"/>
                    <xsd:enumeration value="EVWG - Compliance Reports - Compliance Report/Filing"/>
                    <xsd:enumeration value="EVWG - Meetings - Working Group Meeting Document"/>
                    <xsd:enumeration value="EVWG - Procurement - EV Working Group Procurement"/>
                    <xsd:enumeration value="EVWG - References - Reference"/>
                    <xsd:enumeration value="GRI - Reports - Gridley Report"/>
                    <xsd:enumeration value="GRI - Reports - Gridley-Specific Report"/>
                    <xsd:enumeration value="HEA - Reports - Healdsburg Report"/>
                    <xsd:enumeration value="HEA - Reports - Healdsburg-Specific Report"/>
                    <xsd:enumeration value="ITSC - Meetings - Draft ITSC Document"/>
                    <xsd:enumeration value="ITWG - Meetings - ITWG Meeting Document"/>
                    <xsd:enumeration value="LECPPC - Agreements - LEC Project Agreement"/>
                    <xsd:enumeration value="LECPPC - Agreements - LEC Vendor Agreement"/>
                    <xsd:enumeration value="LECPPC - NCPA Budget - Final Budget"/>
                    <xsd:enumeration value="LECPPC - Permits - LEC Permit"/>
                    <xsd:enumeration value="LECPPC - Photos - LEC Photo"/>
                    <xsd:enumeration value="LECPPC - Reports - LEC Report"/>
                    <xsd:enumeration value="LOD - Reports - Lodi Report"/>
                    <xsd:enumeration value="LOD - Reports - Lodi-Specific Report"/>
                    <xsd:enumeration value="LOM - Reports - Lompoc Report"/>
                    <xsd:enumeration value="LOM - Reports - Lompoc-Specific Report"/>
                    <xsd:enumeration value="MEID - Market Reports - MEID Market Report"/>
                    <xsd:enumeration value="MEID - Operations Reports - MEID Operations Report"/>
                    <xsd:enumeration value="MEID - Performance Reports - MEID Performance Report"/>
                    <xsd:enumeration value="MEID - Procedures - Operating/Scheduling Procedures"/>
                    <xsd:enumeration value="MEID - References - Training Materials  User Guides"/>
                    <xsd:enumeration value="MEID - Resource Adequacy - MEID Resource Adequacy Document"/>
                    <xsd:enumeration value="Members - Advocacy - Comments to ISO"/>
                    <xsd:enumeration value="Members - Advocacy - Federal  State Legislative  Regulatory Advocacy"/>
                    <xsd:enumeration value="Members - Advocacy - Regulatory Filing"/>
                    <xsd:enumeration value="Members - Agency News - Press Release"/>
                    <xsd:enumeration value="Members - Agency Reports - Agency Report"/>
                    <xsd:enumeration value="Members - Agency Reports - Member Report Card"/>
                    <xsd:enumeration value="Members - Brochures - NCPA Brochure"/>
                    <xsd:enumeration value="Members - Budget - Final Budget"/>
                    <xsd:enumeration value="Members - Committee Meetings - Committee Meeting Document"/>
                    <xsd:enumeration value="Members - Committee Meetings - Pooling Committee Document"/>
                    <xsd:enumeration value="Members - Compliance - Compliance Report/Filing"/>
                    <xsd:enumeration value="Members - Conferences - Conference Material"/>
                    <xsd:enumeration value="Members - Debt Requirements - Debt Service Requirements by Project/Organization"/>
                    <xsd:enumeration value="Members - Financial Reports - GOR reports"/>
                    <xsd:enumeration value="Members - Financial Reports - SC Program Balancing reports"/>
                    <xsd:enumeration value="Members - Intern Program - Intern Program Form"/>
                    <xsd:enumeration value="Members - Labor Agreements - Labor Agreement"/>
                    <xsd:enumeration value="Members - Labor and Benefits - Benefit Contract"/>
                    <xsd:enumeration value="Members - Labor and Benefits - Employment Agreement"/>
                    <xsd:enumeration value="Members - Labor and Benefits - Labor Agreement"/>
                    <xsd:enumeration value="Members - Labor and Benefits - MOUs"/>
                    <xsd:enumeration value="Members - Logos - Official NCPA  Member logos"/>
                    <xsd:enumeration value="Members - NCPA Projects - Facility Photo"/>
                    <xsd:enumeration value="Members - NCPA Projects Agreements - NCPA Project Agreement"/>
                    <xsd:enumeration value="Members - NCPA Projects Agreements - NCPA Project Agreements"/>
                    <xsd:enumeration value="Members - Operations Reports - All Member Report"/>
                    <xsd:enumeration value="Members - Operations Reports - Geo Steamfield Report"/>
                    <xsd:enumeration value="Members - Operations Reports - Hydro Daily Report"/>
                    <xsd:enumeration value="Members - Operations Reports - NCPA Report"/>
                    <xsd:enumeration value="Members - Policies - Agency Policy"/>
                    <xsd:enumeration value="Members - Policies - Personnel Policy"/>
                    <xsd:enumeration value="Members - Procedures - Agency Procedure"/>
                    <xsd:enumeration value="Members - Procedures - PM Procedure that pertain to Members"/>
                    <xsd:enumeration value="Members - Procedures - Safety Procedure"/>
                    <xsd:enumeration value="Members - Program Agreements - Appendix B Reference"/>
                    <xsd:enumeration value="Members - Program Agreements - LR Affairs Program Agreement"/>
                    <xsd:enumeration value="Members - Renewable Energy Credits - NCPA RECs"/>
                    <xsd:enumeration value="Members - Resource Adequacy - Resource Adequacy Document"/>
                    <xsd:enumeration value="Members - Salary and Benefits - Employee Benefit Summary"/>
                    <xsd:enumeration value="Members - Salary and Benefits - Salary Compensation Schedule"/>
                    <xsd:enumeration value="Members - Services - Cost Sharing Agreement"/>
                    <xsd:enumeration value="Members - Services - Member Services Agreement"/>
                    <xsd:enumeration value="Members - Services - Services Agreement"/>
                    <xsd:enumeration value="Members - Training - ARB Reference"/>
                    <xsd:enumeration value="Members - Training - Billing Training Material"/>
                    <xsd:enumeration value="Members - Training - Commercial Compliance Training"/>
                    <xsd:enumeration value="Members - Training - Ethics training"/>
                    <xsd:enumeration value="Members - Training - Glossary"/>
                    <xsd:enumeration value="Members - Training - Member Training Materials"/>
                    <xsd:enumeration value="Members - Training - Training Materials  User Guides"/>
                    <xsd:enumeration value="Members - Vendor Agreements - Vendor Agreement"/>
                    <xsd:enumeration value="Members - Working Groups - Working Group Meeting Document"/>
                    <xsd:enumeration value="PAL - Reports - Palo Alto Report"/>
                    <xsd:enumeration value="PAL - Reports - Palo Alto-Specific Report"/>
                    <xsd:enumeration value="PBWG - Advocacy - Federal  State Legislative  Regulatory Advocacy"/>
                    <xsd:enumeration value="PBWG - Compliance Reports - Compliance Report/Filing"/>
                    <xsd:enumeration value="PBWG - Meetings - Working Group Meeting Document"/>
                    <xsd:enumeration value="PBWG - Procurement - Public Benefits Procurement"/>
                    <xsd:enumeration value="PBWG - References - Reference"/>
                    <xsd:enumeration value="PCCE - Market Reports - NPCE Market Report"/>
                    <xsd:enumeration value="PCCE - Operations Reports - NPCE Operations Report"/>
                    <xsd:enumeration value="PCCE - Performance Reports - NPCE Performance Report"/>
                    <xsd:enumeration value="PCCE - Resource Adequacy - NPCE Resource Adequacy Document"/>
                    <xsd:enumeration value="PCWA - Market Reports - PCWA Market Report"/>
                    <xsd:enumeration value="PCWA - Operations Reports - PCWA Operations Report"/>
                    <xsd:enumeration value="PCWA - Performance Reports - PCWA Performance Report"/>
                    <xsd:enumeration value="PCWA - Procedures - Operating/Scheduling Procedures"/>
                    <xsd:enumeration value="PCWA - Resource Adequacy - PCWA Resource Adequacy Document"/>
                    <xsd:enumeration value="PCWA - Training - Training Materials  User Guides"/>
                    <xsd:enumeration value="PORT - Reports - PORT Report"/>
                    <xsd:enumeration value="PORT - Reports - PORT-Specific Report"/>
                    <xsd:enumeration value="PPWG - Meetings - Power Plant Working Group Meeting Document"/>
                    <xsd:enumeration value="PSREC - Reports - Plumas Report"/>
                    <xsd:enumeration value="PSREC - Reports - Plumas-Specific Report"/>
                    <xsd:enumeration value="Public - Advocacy - Comments to FERC"/>
                    <xsd:enumeration value="Public - Advocacy - Federal  State Legislative  Regulatory Advocacy"/>
                    <xsd:enumeration value="Public - Agency News - Press Release"/>
                    <xsd:enumeration value="Public - Brochures - NCPA Brochure"/>
                    <xsd:enumeration value="Public - Budget - NCPA Budget"/>
                    <xsd:enumeration value="Public - Committee Meetings - Public Committee Document"/>
                    <xsd:enumeration value="Public - Compliance - Energy Efficiency Report"/>
                    <xsd:enumeration value="Public - Compliance - FPPC Report"/>
                    <xsd:enumeration value="Public - Compliance - SB1 Program Status Report"/>
                    <xsd:enumeration value="Public - Conferences - Conference Agenda"/>
                    <xsd:enumeration value="Public - EMV Reports - EMV Report"/>
                    <xsd:enumeration value="Public - FPPC - FPPC Filing"/>
                    <xsd:enumeration value="Public - Labor Agreements - Labor Agreement"/>
                    <xsd:enumeration value="Public - Labor and Benefits - Benefit Contract"/>
                    <xsd:enumeration value="Public - Labor and Benefits - Labor Agreement"/>
                    <xsd:enumeration value="Public - Labor and Benefits - MOUs"/>
                    <xsd:enumeration value="Public - Policies - Personnel Policy"/>
                    <xsd:enumeration value="Public - Recruitment - Member/Other Job Posting"/>
                    <xsd:enumeration value="Public - Salary and Benefits - Employee Benefit Summary"/>
                    <xsd:enumeration value="Public - Salary and Benefits - Salary Compensation Schedule"/>
                    <xsd:enumeration value="Public - TRM - Reference"/>
                    <xsd:enumeration value="RED - Reports - Redding Report"/>
                    <xsd:enumeration value="RED - Reports - Redding-Specific Report"/>
                    <xsd:enumeration value="RSVL - Reports - Roseville Report"/>
                    <xsd:enumeration value="RSVL - Reports - Roseville-Specific Report"/>
                    <xsd:enumeration value="SHA - Reports - Shasta Lake Report"/>
                    <xsd:enumeration value="SHA - Reports - Shasta Lake-Specific Report"/>
                    <xsd:enumeration value="SmartGridWG - Agreements - Vendor Agreement"/>
                    <xsd:enumeration value="SmartGridWG - Meetings - Smart Grid Meeting Document"/>
                    <xsd:enumeration value="SNCL - Reports - Santa Clara Report"/>
                    <xsd:enumeration value="SNCL - Reports - Santa Clara-Specific Report"/>
                    <xsd:enumeration value="SNCL - Resource Adequacy - SNCL Resource Adequacy Document"/>
                    <xsd:enumeration value="SupportServices - NCPA Vendor Agreements - Vendor Agreement for use by Members/SCPPA"/>
                    <xsd:enumeration value="TRU - Reports - Truckee Donner Report"/>
                    <xsd:enumeration value="TRU - Reports - Truckee Donner-Specific Report"/>
                    <xsd:enumeration value="UKI - Reports - Ukiah Report"/>
                    <xsd:enumeration value="UKI - Reports - Ukiah-Specific Report"/>
                    <xsd:enumeration value="Wire2 - Agency Calendars - Holiday Calendar"/>
                    <xsd:enumeration value="Wire2 - Agency Forms - HR Form"/>
                    <xsd:enumeration value="Wire2 - Agency Forms - Technology Form"/>
                    <xsd:enumeration value="Wire2 - Agency Reports - Agency Report"/>
                    <xsd:enumeration value="Wire2 - Audits - Audit"/>
                    <xsd:enumeration value="Wire2 - Benefit Agreements - Benefit Contract"/>
                    <xsd:enumeration value="Wire2 - Benefits - Employee Benefit Summary"/>
                    <xsd:enumeration value="Wire2 - Brochures - NCPA Brochure"/>
                    <xsd:enumeration value="Wire2 - Budget - Final Budget"/>
                    <xsd:enumeration value="Wire2 - Committee Meetings - Committee Meeting Document"/>
                    <xsd:enumeration value="Wire2 - Committee Meetings - Final Agency Safety Committee Document"/>
                    <xsd:enumeration value="Wire2 - Committee Meetings - Pooling Committee Document"/>
                    <xsd:enumeration value="Wire2 - Compliance Reports - Compliance Report/Filing"/>
                    <xsd:enumeration value="Wire2 - Conferences - Conference Material"/>
                    <xsd:enumeration value="Wire2 - Enterprise Architecture - Enterprise Architecture Document"/>
                    <xsd:enumeration value="Wire2 - Facility Photos - Facility Photo"/>
                    <xsd:enumeration value="Wire2 - Financial Reports - Encumbrance Summary"/>
                    <xsd:enumeration value="Wire2 - Job Descriptions - Job Description"/>
                    <xsd:enumeration value="Wire2 - Job Descriptions - Test Job description"/>
                    <xsd:enumeration value="Wire2 - Labor Agreements - Employment Agreement"/>
                    <xsd:enumeration value="Wire2 - Labor Agreements - Labor Agreement"/>
                    <xsd:enumeration value="Wire2 - Labor Agreements - LEC Maintenance Labor Agreement"/>
                    <xsd:enumeration value="Wire2 - Labor Agreements - MOU"/>
                    <xsd:enumeration value="Wire2 - NCPA Insurance - NCPA Insurance Certificate"/>
                    <xsd:enumeration value="Wire2 - NCPA Insurance - NCPA Insurance Summary"/>
                    <xsd:enumeration value="Wire2 - NCPA Projects Agreements - Commission Approved NCPA Project Agreement"/>
                    <xsd:enumeration value="Wire2 - NCPA Projects Agreements - NCPA Project Agreement"/>
                    <xsd:enumeration value="Wire2 - NCPA Projects Agreements - NCPA Project Agreements"/>
                    <xsd:enumeration value="Wire2 - News - Press Release"/>
                    <xsd:enumeration value="Wire2 - News - SANS Newsletter"/>
                    <xsd:enumeration value="Wire2 - Official Logos - Official NCPA  Member logos"/>
                    <xsd:enumeration value="Wire2 - Operations Reports - Geo Steamfield Report"/>
                    <xsd:enumeration value="Wire2 - Operations Reports - GHG Summary Report"/>
                    <xsd:enumeration value="Wire2 - Operations Reports - Hydro Daily Report"/>
                    <xsd:enumeration value="Wire2 - Operations Reports - Operations Report"/>
                    <xsd:enumeration value="Wire2 - Operations Reports - Operations Reports"/>
                    <xsd:enumeration value="Wire2 - Policies and Procedures - Agency Policy/Procedure"/>
                    <xsd:enumeration value="Wire2 - Policies and Procedures - Approved Procedure"/>
                    <xsd:enumeration value="Wire2 - Policies and Procedures - Emergency Response Procedure"/>
                    <xsd:enumeration value="Wire2 - Policies and Procedures - Personnel Policy"/>
                    <xsd:enumeration value="Wire2 - Policies and Procedures - PM Procedure"/>
                    <xsd:enumeration value="Wire2 - Policies and Procedures - Technology Policy/Procedure"/>
                    <xsd:enumeration value="Wire2 - Program - LR Affairs Program Agreement"/>
                    <xsd:enumeration value="Wire2 - Salary - Salary Compensation Schedule"/>
                    <xsd:enumeration value="Wire2 - Services - Commission Approved Services Agreement"/>
                    <xsd:enumeration value="Wire2 - Services - Cost Sharing Agreement"/>
                    <xsd:enumeration value="Wire2 - Services - Services Agreement"/>
                    <xsd:enumeration value="Wire2 - Settlements - Annual Settlement"/>
                    <xsd:enumeration value="Wire2 - Stock Photos - Stock Photo"/>
                    <xsd:enumeration value="Wire2 - Training - Billing Training Material"/>
                    <xsd:enumeration value="Wire2 - Training - Commercial Compliance Training"/>
                    <xsd:enumeration value="Wire2 - Training - Ethics training"/>
                    <xsd:enumeration value="Wire2 - Training - Internal Training Materials"/>
                    <xsd:enumeration value="Wire2 - Training - Training Material"/>
                    <xsd:enumeration value="Wire2 - Training - Training Materials  User Guides"/>
                    <xsd:enumeration value="Wire2 - Training - Training/ Reference Document"/>
                    <xsd:enumeration value="Wire2 - Vendor Agreements - Commission Approved Vendor Agreement"/>
                    <xsd:enumeration value="Wire2 - Vendor Agreements - Non Disclosure Agreement"/>
                    <xsd:enumeration value="Wire2 - Vendor Agreements - Vendor Agreement"/>
                    <xsd:enumeration value="Wire2 - Working Groups - Working Group Meeting Document"/>
                  </xsd:restriction>
                </xsd:simpleType>
              </xsd:element>
            </xsd:sequence>
          </xsd:extension>
        </xsd:complexContent>
      </xsd:complexType>
    </xsd:element>
    <xsd:element name="LastPublishingDate" ma:index="13" nillable="true" ma:displayName="Last Publishing Date" ma:internalName="LastPublishingDate">
      <xsd:simpleType>
        <xsd:restriction base="dms:DateTime"/>
      </xsd:simpleType>
    </xsd:element>
    <xsd:element name="ad85c1720c4945b2b27abb43b0d6d929" ma:index="16" ma:taxonomy="true" ma:internalName="ad85c1720c4945b2b27abb43b0d6d929" ma:taxonomyFieldName="RecordType" ma:displayName="Record Type" ma:readOnly="false" ma:default="16;#Regulatory Filing|eebccf70-441e-4c61-8d8b-ee81cad19ab5" ma:fieldId="{ad85c172-0c49-45b2-b27a-bb43b0d6d929}" ma:sspId="36df7007-c5d6-4331-8e1b-ac66ee9d2a3f" ma:termSetId="91653d15-a658-4623-9d65-7947c9b3e588" ma:anchorId="3fa20043-82d3-49c7-b454-98421ca9b990" ma:open="false" ma:isKeyword="false">
      <xsd:complexType>
        <xsd:sequence>
          <xsd:element ref="pc:Terms" minOccurs="0" maxOccurs="1"/>
        </xsd:sequence>
      </xsd:complex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k0bf94a83fbd417d85edcada3d1490b7" ma:index="22" nillable="true" ma:taxonomy="true" ma:internalName="k0bf94a83fbd417d85edcada3d1490b7" ma:taxonomyFieldName="Entity" ma:displayName="Entity" ma:default="" ma:fieldId="{40bf94a8-3fbd-417d-85ed-cada3d1490b7}" ma:sspId="36df7007-c5d6-4331-8e1b-ac66ee9d2a3f" ma:termSetId="f36609e8-1aa2-4b83-993b-c917f6d35cb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7935b-fa99-4559-8dc8-a3d652ff1e8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12d766d-a683-4be7-9390-4ca9e6488250}" ma:internalName="TaxCatchAll" ma:showField="CatchAllData" ma:web="4eef39c4-fd4f-4add-9d22-b183cd414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a12d766d-a683-4be7-9390-4ca9e6488250}" ma:internalName="TaxCatchAllLabel" ma:readOnly="true" ma:showField="CatchAllDataLabel" ma:web="4eef39c4-fd4f-4add-9d22-b183cd414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Date xmlns="11ff315c-3d2b-4597-b144-10653ba7ad25">2018-03-15T07:00:00+00:00</ReportDate>
    <ShortDescription xmlns="11ff315c-3d2b-4597-b144-10653ba7ad25">Energy Efficiency in California's Public Power Sector - 12th Edition--Data Files</ShortDescription>
    <ReportingPeriod xmlns="11ff315c-3d2b-4597-b144-10653ba7ad25">Annually</ReportingPeriod>
    <CompliancePeriod xmlns="11ff315c-3d2b-4597-b144-10653ba7ad25">2017</CompliancePeriod>
    <CategoryType xmlns="11ff315c-3d2b-4597-b144-10653ba7ad25">Energy Efficiency</CategoryType>
    <Entity xmlns="11ff315c-3d2b-4597-b144-10653ba7ad25">California Energy Commission</Entity>
    <Completed_x0020_Date xmlns="74831135-7a96-4c30-8260-7a1db24720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mpliance" ma:contentTypeID="0x01010047EF74F26A542A41B64A1449F9C2A5680600C746D49DE06D6743A9AF8C88D1CC58CF" ma:contentTypeVersion="11" ma:contentTypeDescription="" ma:contentTypeScope="" ma:versionID="4fe1474a5bd898f0ecad0dffda6d56b8">
  <xsd:schema xmlns:xsd="http://www.w3.org/2001/XMLSchema" xmlns:xs="http://www.w3.org/2001/XMLSchema" xmlns:p="http://schemas.microsoft.com/office/2006/metadata/properties" xmlns:ns2="74831135-7a96-4c30-8260-7a1db24720a3" xmlns:ns3="11ff315c-3d2b-4597-b144-10653ba7ad25" xmlns:ns4="4ae4165e-5d68-4df0-a92a-045e6280194c" targetNamespace="http://schemas.microsoft.com/office/2006/metadata/properties" ma:root="true" ma:fieldsID="593c2a70eef6287212fabc6620d5f778" ns2:_="" ns3:_="" ns4:_="">
    <xsd:import namespace="74831135-7a96-4c30-8260-7a1db24720a3"/>
    <xsd:import namespace="11ff315c-3d2b-4597-b144-10653ba7ad25"/>
    <xsd:import namespace="4ae4165e-5d68-4df0-a92a-045e6280194c"/>
    <xsd:element name="properties">
      <xsd:complexType>
        <xsd:sequence>
          <xsd:element name="documentManagement">
            <xsd:complexType>
              <xsd:all>
                <xsd:element ref="ns2:Completed_x0020_Date" minOccurs="0"/>
                <xsd:element ref="ns3:ShortDescription" minOccurs="0"/>
                <xsd:element ref="ns3:CategoryType" minOccurs="0"/>
                <xsd:element ref="ns3:ReportDate" minOccurs="0"/>
                <xsd:element ref="ns3:ReportingPeriod" minOccurs="0"/>
                <xsd:element ref="ns4:MediaServiceMetadata" minOccurs="0"/>
                <xsd:element ref="ns4:MediaServiceFastMetadata" minOccurs="0"/>
                <xsd:element ref="ns3:CompliancePeriod" minOccurs="0"/>
                <xsd:element ref="ns3:Ent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31135-7a96-4c30-8260-7a1db24720a3" elementFormDefault="qualified">
    <xsd:import namespace="http://schemas.microsoft.com/office/2006/documentManagement/types"/>
    <xsd:import namespace="http://schemas.microsoft.com/office/infopath/2007/PartnerControls"/>
    <xsd:element name="Completed_x0020_Date" ma:index="8" nillable="true" ma:displayName="Completed Date" ma:default="" ma:format="DateOnly" ma:internalName="Completed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f315c-3d2b-4597-b144-10653ba7ad25" elementFormDefault="qualified">
    <xsd:import namespace="http://schemas.microsoft.com/office/2006/documentManagement/types"/>
    <xsd:import namespace="http://schemas.microsoft.com/office/infopath/2007/PartnerControls"/>
    <xsd:element name="ShortDescription" ma:index="9" nillable="true" ma:displayName="Short Description" ma:internalName="ShortDescription">
      <xsd:simpleType>
        <xsd:restriction base="dms:Note">
          <xsd:maxLength value="255"/>
        </xsd:restriction>
      </xsd:simpleType>
    </xsd:element>
    <xsd:element name="CategoryType" ma:index="10" nillable="true" ma:displayName="Category Type" ma:format="Dropdown" ma:internalName="CategoryType">
      <xsd:simpleType>
        <xsd:restriction base="dms:Choice">
          <xsd:enumeration value="(None)"/>
          <xsd:enumeration value="Balancing Authority Governance"/>
          <xsd:enumeration value="Bay Delta Conservation Plan"/>
          <xsd:enumeration value="Central Valley Project"/>
          <xsd:enumeration value="Commitment Costs"/>
          <xsd:enumeration value="Cyber Security"/>
          <xsd:enumeration value="Delta Reform Act"/>
          <xsd:enumeration value="Demand Response"/>
          <xsd:enumeration value="Distributed Generation"/>
          <xsd:enumeration value="Electric Vehicles"/>
          <xsd:enumeration value="Energy Efficiency"/>
          <xsd:enumeration value="Energy Imbalance Market"/>
          <xsd:enumeration value="Energy Storage"/>
          <xsd:enumeration value="FERC Order 809"/>
          <xsd:enumeration value="Flexible Capacity"/>
          <xsd:enumeration value="FRAC MOO"/>
          <xsd:enumeration value="Full Network Modelling"/>
          <xsd:enumeration value="Greenhouse Gas"/>
          <xsd:enumeration value="Interconnection"/>
          <xsd:enumeration value="Load Granularity"/>
          <xsd:enumeration value="Once-Through Cooling"/>
          <xsd:enumeration value="Power Content Label"/>
          <xsd:enumeration value="Proposition 16"/>
          <xsd:enumeration value="Reliability Services Initiative"/>
          <xsd:enumeration value="Renewables Portfolio Standard"/>
          <xsd:enumeration value="Resource Adequacy"/>
          <xsd:enumeration value="Solar"/>
          <xsd:enumeration value="Transmission Access Charge"/>
        </xsd:restriction>
      </xsd:simpleType>
    </xsd:element>
    <xsd:element name="ReportDate" ma:index="11" nillable="true" ma:displayName="Report Date" ma:format="DateOnly" ma:internalName="ReportDate">
      <xsd:simpleType>
        <xsd:restriction base="dms:DateTime"/>
      </xsd:simpleType>
    </xsd:element>
    <xsd:element name="ReportingPeriod" ma:index="12" nillable="true" ma:displayName="Reporting Period" ma:format="Dropdown" ma:internalName="ReportingPeriod">
      <xsd:simpleType>
        <xsd:restriction base="dms:Choice">
          <xsd:enumeration value="(None)"/>
          <xsd:enumeration value="Ad Hoc"/>
          <xsd:enumeration value="Annually"/>
          <xsd:enumeration value="Biennial"/>
          <xsd:enumeration value="Daily"/>
          <xsd:enumeration value="Monthly"/>
          <xsd:enumeration value="Quarterly"/>
          <xsd:enumeration value="Semi-Annually"/>
          <xsd:enumeration value="Triennial"/>
          <xsd:enumeration value="Weekly"/>
        </xsd:restriction>
      </xsd:simpleType>
    </xsd:element>
    <xsd:element name="CompliancePeriod" ma:index="15" nillable="true" ma:displayName="Compliance Period" ma:format="Dropdown" ma:internalName="CompliancePeriod">
      <xsd:simpleType>
        <xsd:restriction base="dms:Choice">
          <xsd:enumeration value="(None)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  <xsd:element name="Entity" ma:index="16" nillable="true" ma:displayName="Entity" ma:internalName="Entit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4165e-5d68-4df0-a92a-045e62801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9a38197e-4043-4198-9444-f8db15fa2333" ContentTypeId="0x0101" PreviousValue="false"/>
</file>

<file path=customXml/itemProps1.xml><?xml version="1.0" encoding="utf-8"?>
<ds:datastoreItem xmlns:ds="http://schemas.openxmlformats.org/officeDocument/2006/customXml" ds:itemID="{D6F56DC5-1634-4962-A1B0-95E31AA5F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f39c4-fd4f-4add-9d22-b183cd414756"/>
    <ds:schemaRef ds:uri="f757935b-fa99-4559-8dc8-a3d652ff1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0CC205-5A9F-4ACF-8951-2587B58C0AF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4eef39c4-fd4f-4add-9d22-b183cd414756"/>
    <ds:schemaRef ds:uri="http://schemas.microsoft.com/office/infopath/2007/PartnerControls"/>
    <ds:schemaRef ds:uri="f757935b-fa99-4559-8dc8-a3d652ff1e8c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88B2B63-8E49-4A10-BC8A-1EA94C8C35C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9E069D-250E-444A-ACBD-044FA2D7C8A9}"/>
</file>

<file path=customXml/itemProps5.xml><?xml version="1.0" encoding="utf-8"?>
<ds:datastoreItem xmlns:ds="http://schemas.openxmlformats.org/officeDocument/2006/customXml" ds:itemID="{7F677E32-E147-4429-B4A4-8F59D73FAF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Utility Tables</vt:lpstr>
      <vt:lpstr>Summary by Utility</vt:lpstr>
      <vt:lpstr>Summary by Category</vt:lpstr>
      <vt:lpstr>Analysis Tables</vt:lpstr>
      <vt:lpstr>Name Check</vt:lpstr>
      <vt:lpstr>allpoutable</vt:lpstr>
      <vt:lpstr>CSLabel</vt:lpstr>
      <vt:lpstr>FormulaRng</vt:lpstr>
      <vt:lpstr>PathName</vt:lpstr>
      <vt:lpstr>'Analysis Tables'!Print_Area</vt:lpstr>
      <vt:lpstr>'Summary by Category'!Print_Area</vt:lpstr>
      <vt:lpstr>'Utility Tables'!Print_Area</vt:lpstr>
      <vt:lpstr>ShtName</vt:lpstr>
      <vt:lpstr>SumTableData</vt:lpstr>
      <vt:lpstr>TblRng</vt:lpstr>
      <vt:lpstr>Titles</vt:lpstr>
      <vt:lpstr>TRCTable</vt:lpstr>
      <vt:lpstr>UtilityName</vt:lpstr>
      <vt:lpstr>UtlRowLbls</vt:lpstr>
      <vt:lpstr>UtlTableRg</vt:lpstr>
      <vt:lpstr>ValueExtractedTbl</vt:lpstr>
      <vt:lpstr>ValuesExtractedStart</vt:lpstr>
    </vt:vector>
  </TitlesOfParts>
  <Company>Energy &amp; Environmental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Efficiency in California's Public Power Sector - 12th Edition--Data Files</dc:title>
  <dc:creator>Jonathan Changus</dc:creator>
  <cp:lastModifiedBy>Jonathan Changus</cp:lastModifiedBy>
  <cp:lastPrinted>2012-03-02T16:46:45Z</cp:lastPrinted>
  <dcterms:created xsi:type="dcterms:W3CDTF">2006-09-05T19:26:47Z</dcterms:created>
  <dcterms:modified xsi:type="dcterms:W3CDTF">2018-05-07T17:27:38Z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0x01010047EF74F26A542A41B64A1449F9C2A5680600C746D49DE06D6743A9AF8C88D1CC58CF</vt:lpwstr>
  </property>
  <property fmtid="{D5CDD505-2E9C-101B-9397-08002B2CF9AE}" pid="3" name="RecordType">
    <vt:lpwstr>16;#Regulatory Filing|eebccf70-441e-4c61-8d8b-ee81cad19ab5</vt:lpwstr>
  </property>
  <property fmtid="{D5CDD505-2E9C-101B-9397-08002B2CF9AE}" pid="4" name="_dlc_DocIdItemGuid">
    <vt:lpwstr>b537ddad-ea25-4c71-8e59-0cfccffb7532</vt:lpwstr>
  </property>
  <property fmtid="{D5CDD505-2E9C-101B-9397-08002B2CF9AE}" pid="5" name="Entity">
    <vt:lpwstr>134;#California Energy Commission|5ae3f623-44b3-4c50-b09b-09990ad4a147</vt:lpwstr>
  </property>
</Properties>
</file>